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medicaid-my.sharepoint.com/personal/domonique_varnado_medicaid_ms_gov/Documents/Documents/"/>
    </mc:Choice>
  </mc:AlternateContent>
  <xr:revisionPtr revIDLastSave="0" documentId="8_{A8FC4DFC-566D-414F-9C19-E9D033E5C868}" xr6:coauthVersionLast="47" xr6:coauthVersionMax="47" xr10:uidLastSave="{00000000-0000-0000-0000-000000000000}"/>
  <bookViews>
    <workbookView xWindow="28680" yWindow="-120" windowWidth="29040" windowHeight="15720" xr2:uid="{848F633B-AAB4-45B9-BC1D-20B148E5AF3D}"/>
  </bookViews>
  <sheets>
    <sheet name="Benchmark Summary" sheetId="1" r:id="rId1"/>
  </sheets>
  <externalReferences>
    <externalReference r:id="rId2"/>
    <externalReference r:id="rId3"/>
  </externalReferences>
  <definedNames>
    <definedName name="ExhibitHeader">#REF!</definedName>
    <definedName name="IP_orig">#REF!</definedName>
    <definedName name="PremTax">#REF!</definedName>
    <definedName name="_xlnm.Print_Area" localSheetId="0">'Benchmark Summary'!$A$5:$U$23</definedName>
    <definedName name="rates_CHIP">#REF!</definedName>
    <definedName name="rates_exp">#REF!</definedName>
    <definedName name="rates_MA_Kids">#REF!</definedName>
    <definedName name="rates_orig">#REF!</definedName>
    <definedName name="risk_orig">#REF!</definedName>
    <definedName name="Status_List">#REF!</definedName>
    <definedName name="Status_List_IP">#REF!</definedName>
    <definedName name="Status_List_R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Q33" i="1" l="1"/>
  <c r="AQ29" i="1"/>
  <c r="AH21" i="1"/>
  <c r="AG21" i="1"/>
  <c r="AF21" i="1"/>
  <c r="AI21" i="1" s="1"/>
  <c r="AE21" i="1"/>
  <c r="AP21" i="1" s="1"/>
  <c r="AD21" i="1"/>
  <c r="AO21" i="1" s="1"/>
  <c r="AC21" i="1"/>
  <c r="AN21" i="1" s="1"/>
  <c r="AQ21" i="1" s="1"/>
  <c r="AB21" i="1"/>
  <c r="AA21" i="1"/>
  <c r="Z21" i="1"/>
  <c r="Y21" i="1"/>
  <c r="X21" i="1"/>
  <c r="W21" i="1"/>
  <c r="V21" i="1"/>
  <c r="U21" i="1"/>
  <c r="T21" i="1"/>
  <c r="P21" i="1"/>
  <c r="O21" i="1"/>
  <c r="N21" i="1"/>
  <c r="M21" i="1"/>
  <c r="J21" i="1"/>
  <c r="AH20" i="1"/>
  <c r="AG20" i="1"/>
  <c r="AF20" i="1"/>
  <c r="AJ20" i="1" s="1"/>
  <c r="AE20" i="1"/>
  <c r="AP20" i="1" s="1"/>
  <c r="AD20" i="1"/>
  <c r="AO20" i="1" s="1"/>
  <c r="AC20" i="1"/>
  <c r="AB20" i="1"/>
  <c r="AA20" i="1"/>
  <c r="Z20" i="1"/>
  <c r="Y20" i="1"/>
  <c r="X20" i="1"/>
  <c r="W20" i="1"/>
  <c r="AN20" i="1" s="1"/>
  <c r="V20" i="1"/>
  <c r="U20" i="1"/>
  <c r="T20" i="1"/>
  <c r="P20" i="1"/>
  <c r="O20" i="1"/>
  <c r="N20" i="1"/>
  <c r="M20" i="1"/>
  <c r="J20" i="1"/>
  <c r="AH19" i="1"/>
  <c r="AG19" i="1"/>
  <c r="AK19" i="1" s="1"/>
  <c r="AF19" i="1"/>
  <c r="AI19" i="1" s="1"/>
  <c r="AE19" i="1"/>
  <c r="AP19" i="1" s="1"/>
  <c r="AD19" i="1"/>
  <c r="AO19" i="1" s="1"/>
  <c r="AC19" i="1"/>
  <c r="AN19" i="1" s="1"/>
  <c r="AQ19" i="1" s="1"/>
  <c r="AB19" i="1"/>
  <c r="AA19" i="1"/>
  <c r="Z19" i="1"/>
  <c r="Y19" i="1"/>
  <c r="X19" i="1"/>
  <c r="W19" i="1"/>
  <c r="V19" i="1"/>
  <c r="U19" i="1"/>
  <c r="T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P18" i="1"/>
  <c r="AO18" i="1"/>
  <c r="AN18" i="1"/>
  <c r="AQ18" i="1" s="1"/>
  <c r="AH18" i="1"/>
  <c r="AG18" i="1"/>
  <c r="AF18" i="1"/>
  <c r="AI18" i="1" s="1"/>
  <c r="AE18" i="1"/>
  <c r="AL18" i="1" s="1"/>
  <c r="AD18" i="1"/>
  <c r="AK18" i="1" s="1"/>
  <c r="AC18" i="1"/>
  <c r="AJ18" i="1" s="1"/>
  <c r="AM18" i="1" s="1"/>
  <c r="AB18" i="1"/>
  <c r="AA18" i="1"/>
  <c r="Z18" i="1"/>
  <c r="Y18" i="1"/>
  <c r="X18" i="1"/>
  <c r="W18" i="1"/>
  <c r="V18" i="1"/>
  <c r="U18" i="1"/>
  <c r="T18" i="1"/>
  <c r="P18" i="1"/>
  <c r="O18" i="1"/>
  <c r="N18" i="1"/>
  <c r="M18" i="1"/>
  <c r="K18" i="1"/>
  <c r="J18" i="1"/>
  <c r="L18" i="1" s="1"/>
  <c r="I18" i="1"/>
  <c r="H18" i="1"/>
  <c r="G18" i="1"/>
  <c r="F18" i="1"/>
  <c r="E18" i="1"/>
  <c r="D18" i="1"/>
  <c r="AL17" i="1"/>
  <c r="AK17" i="1"/>
  <c r="AJ17" i="1"/>
  <c r="AM17" i="1" s="1"/>
  <c r="AI17" i="1"/>
  <c r="AH17" i="1"/>
  <c r="AG17" i="1"/>
  <c r="AF17" i="1"/>
  <c r="AE17" i="1"/>
  <c r="AD17" i="1"/>
  <c r="AC17" i="1"/>
  <c r="AB17" i="1"/>
  <c r="AA17" i="1"/>
  <c r="Z17" i="1"/>
  <c r="Y17" i="1"/>
  <c r="AP17" i="1" s="1"/>
  <c r="X17" i="1"/>
  <c r="AO17" i="1" s="1"/>
  <c r="W17" i="1"/>
  <c r="AN17" i="1" s="1"/>
  <c r="V17" i="1"/>
  <c r="U17" i="1"/>
  <c r="T17" i="1"/>
  <c r="P17" i="1"/>
  <c r="O17" i="1"/>
  <c r="N17" i="1"/>
  <c r="M17" i="1"/>
  <c r="J17" i="1"/>
  <c r="L17" i="1" s="1"/>
  <c r="AL16" i="1"/>
  <c r="AK16" i="1"/>
  <c r="AI16" i="1"/>
  <c r="AH16" i="1"/>
  <c r="AG16" i="1"/>
  <c r="AF16" i="1"/>
  <c r="AE16" i="1"/>
  <c r="AD16" i="1"/>
  <c r="AC16" i="1"/>
  <c r="AJ16" i="1" s="1"/>
  <c r="AM16" i="1" s="1"/>
  <c r="AB16" i="1"/>
  <c r="AA16" i="1"/>
  <c r="Z16" i="1"/>
  <c r="Y16" i="1"/>
  <c r="AP16" i="1" s="1"/>
  <c r="X16" i="1"/>
  <c r="AO16" i="1" s="1"/>
  <c r="W16" i="1"/>
  <c r="AN16" i="1" s="1"/>
  <c r="AQ16" i="1" s="1"/>
  <c r="V16" i="1"/>
  <c r="U16" i="1"/>
  <c r="T16" i="1"/>
  <c r="P16" i="1"/>
  <c r="O16" i="1"/>
  <c r="N16" i="1"/>
  <c r="M16" i="1"/>
  <c r="J16" i="1"/>
  <c r="L16" i="1" s="1"/>
  <c r="AO15" i="1"/>
  <c r="AN15" i="1"/>
  <c r="AQ15" i="1" s="1"/>
  <c r="AH15" i="1"/>
  <c r="AG15" i="1"/>
  <c r="AF15" i="1"/>
  <c r="AI15" i="1" s="1"/>
  <c r="AE15" i="1"/>
  <c r="AL15" i="1" s="1"/>
  <c r="AD15" i="1"/>
  <c r="AK15" i="1" s="1"/>
  <c r="AC15" i="1"/>
  <c r="AJ15" i="1" s="1"/>
  <c r="AB15" i="1"/>
  <c r="AA15" i="1"/>
  <c r="Z15" i="1"/>
  <c r="Y15" i="1"/>
  <c r="AP15" i="1" s="1"/>
  <c r="X15" i="1"/>
  <c r="W15" i="1"/>
  <c r="V15" i="1"/>
  <c r="U15" i="1"/>
  <c r="T15" i="1"/>
  <c r="P15" i="1"/>
  <c r="O15" i="1"/>
  <c r="N15" i="1"/>
  <c r="M15" i="1"/>
  <c r="J15" i="1"/>
  <c r="L15" i="1" s="1"/>
  <c r="AP14" i="1"/>
  <c r="AO14" i="1"/>
  <c r="AH14" i="1"/>
  <c r="AG14" i="1"/>
  <c r="AF14" i="1"/>
  <c r="AI14" i="1" s="1"/>
  <c r="AE14" i="1"/>
  <c r="AL14" i="1" s="1"/>
  <c r="AD14" i="1"/>
  <c r="AK14" i="1" s="1"/>
  <c r="AC14" i="1"/>
  <c r="AN14" i="1" s="1"/>
  <c r="AQ14" i="1" s="1"/>
  <c r="AB14" i="1"/>
  <c r="AA14" i="1"/>
  <c r="Z14" i="1"/>
  <c r="Y14" i="1"/>
  <c r="X14" i="1"/>
  <c r="W14" i="1"/>
  <c r="V14" i="1"/>
  <c r="U14" i="1"/>
  <c r="T14" i="1"/>
  <c r="P14" i="1"/>
  <c r="O14" i="1"/>
  <c r="N14" i="1"/>
  <c r="M14" i="1"/>
  <c r="K14" i="1"/>
  <c r="J14" i="1"/>
  <c r="L14" i="1" s="1"/>
  <c r="I14" i="1"/>
  <c r="H14" i="1"/>
  <c r="G14" i="1"/>
  <c r="F14" i="1"/>
  <c r="E14" i="1"/>
  <c r="D14" i="1"/>
  <c r="AL13" i="1"/>
  <c r="AK13" i="1"/>
  <c r="AJ13" i="1"/>
  <c r="AM13" i="1" s="1"/>
  <c r="AH13" i="1"/>
  <c r="AI13" i="1" s="1"/>
  <c r="AG13" i="1"/>
  <c r="AF13" i="1"/>
  <c r="AE13" i="1"/>
  <c r="AD13" i="1"/>
  <c r="AC13" i="1"/>
  <c r="AB13" i="1"/>
  <c r="AA13" i="1"/>
  <c r="Z13" i="1"/>
  <c r="Y13" i="1"/>
  <c r="AP13" i="1" s="1"/>
  <c r="X13" i="1"/>
  <c r="AO13" i="1" s="1"/>
  <c r="W13" i="1"/>
  <c r="AN13" i="1" s="1"/>
  <c r="AQ13" i="1" s="1"/>
  <c r="V13" i="1"/>
  <c r="U13" i="1"/>
  <c r="T13" i="1"/>
  <c r="P13" i="1"/>
  <c r="O13" i="1"/>
  <c r="N13" i="1"/>
  <c r="M13" i="1"/>
  <c r="K13" i="1"/>
  <c r="J13" i="1"/>
  <c r="L13" i="1" s="1"/>
  <c r="I13" i="1"/>
  <c r="G13" i="1"/>
  <c r="E13" i="1"/>
  <c r="AP12" i="1"/>
  <c r="AH12" i="1"/>
  <c r="AG12" i="1"/>
  <c r="AG22" i="1" s="1"/>
  <c r="AF12" i="1"/>
  <c r="AI12" i="1" s="1"/>
  <c r="AE12" i="1"/>
  <c r="AL12" i="1" s="1"/>
  <c r="AD12" i="1"/>
  <c r="AO12" i="1" s="1"/>
  <c r="AC12" i="1"/>
  <c r="AN12" i="1" s="1"/>
  <c r="AQ12" i="1" s="1"/>
  <c r="AB12" i="1"/>
  <c r="AA12" i="1"/>
  <c r="Z12" i="1"/>
  <c r="Y12" i="1"/>
  <c r="X12" i="1"/>
  <c r="W12" i="1"/>
  <c r="V12" i="1"/>
  <c r="U12" i="1"/>
  <c r="T12" i="1"/>
  <c r="P12" i="1"/>
  <c r="O12" i="1"/>
  <c r="N12" i="1"/>
  <c r="M12" i="1"/>
  <c r="M23" i="1" s="1"/>
  <c r="L12" i="1"/>
  <c r="K12" i="1"/>
  <c r="J12" i="1"/>
  <c r="I12" i="1"/>
  <c r="H12" i="1"/>
  <c r="G12" i="1"/>
  <c r="F12" i="1"/>
  <c r="E12" i="1"/>
  <c r="D12" i="1"/>
  <c r="AL11" i="1"/>
  <c r="AK11" i="1"/>
  <c r="AI11" i="1"/>
  <c r="AH11" i="1"/>
  <c r="AG11" i="1"/>
  <c r="AF11" i="1"/>
  <c r="AE11" i="1"/>
  <c r="AD11" i="1"/>
  <c r="AC11" i="1"/>
  <c r="AJ11" i="1" s="1"/>
  <c r="AM11" i="1" s="1"/>
  <c r="AB11" i="1"/>
  <c r="AA11" i="1"/>
  <c r="Z11" i="1"/>
  <c r="Y11" i="1"/>
  <c r="AP11" i="1" s="1"/>
  <c r="X11" i="1"/>
  <c r="AO11" i="1" s="1"/>
  <c r="W11" i="1"/>
  <c r="AN11" i="1" s="1"/>
  <c r="AQ11" i="1" s="1"/>
  <c r="V11" i="1"/>
  <c r="U11" i="1"/>
  <c r="T11" i="1"/>
  <c r="P11" i="1"/>
  <c r="O11" i="1"/>
  <c r="N11" i="1"/>
  <c r="M11" i="1"/>
  <c r="K11" i="1"/>
  <c r="J11" i="1"/>
  <c r="L11" i="1" s="1"/>
  <c r="I11" i="1"/>
  <c r="H11" i="1"/>
  <c r="G11" i="1"/>
  <c r="F11" i="1"/>
  <c r="E11" i="1"/>
  <c r="D11" i="1"/>
  <c r="Y10" i="1"/>
  <c r="X10" i="1"/>
  <c r="W10" i="1"/>
  <c r="J10" i="1"/>
  <c r="AL9" i="1"/>
  <c r="AK9" i="1"/>
  <c r="AJ9" i="1"/>
  <c r="AM9" i="1" s="1"/>
  <c r="AH9" i="1"/>
  <c r="AI9" i="1" s="1"/>
  <c r="AG9" i="1"/>
  <c r="AF9" i="1"/>
  <c r="AE9" i="1"/>
  <c r="AD9" i="1"/>
  <c r="AC9" i="1"/>
  <c r="AB9" i="1"/>
  <c r="AA9" i="1"/>
  <c r="Z9" i="1"/>
  <c r="Y9" i="1"/>
  <c r="AP9" i="1" s="1"/>
  <c r="X9" i="1"/>
  <c r="AO9" i="1" s="1"/>
  <c r="W9" i="1"/>
  <c r="AN9" i="1" s="1"/>
  <c r="V9" i="1"/>
  <c r="U9" i="1"/>
  <c r="T9" i="1"/>
  <c r="P9" i="1"/>
  <c r="O9" i="1"/>
  <c r="N9" i="1"/>
  <c r="M9" i="1"/>
  <c r="K9" i="1"/>
  <c r="J9" i="1"/>
  <c r="L9" i="1" s="1"/>
  <c r="I9" i="1"/>
  <c r="H9" i="1"/>
  <c r="G9" i="1"/>
  <c r="F9" i="1"/>
  <c r="E9" i="1"/>
  <c r="D9" i="1"/>
  <c r="I7" i="1"/>
  <c r="H7" i="1"/>
  <c r="G7" i="1"/>
  <c r="F7" i="1"/>
  <c r="E7" i="1"/>
  <c r="D7" i="1"/>
  <c r="AQ9" i="1" l="1"/>
  <c r="AN22" i="1"/>
  <c r="AQ17" i="1"/>
  <c r="AP22" i="1"/>
  <c r="AM20" i="1"/>
  <c r="AO22" i="1"/>
  <c r="AQ20" i="1"/>
  <c r="AM15" i="1"/>
  <c r="W22" i="1"/>
  <c r="X22" i="1"/>
  <c r="Y22" i="1"/>
  <c r="AC22" i="1"/>
  <c r="AJ19" i="1"/>
  <c r="AI20" i="1"/>
  <c r="AI22" i="1" s="1"/>
  <c r="AL19" i="1"/>
  <c r="AL22" i="1" s="1"/>
  <c r="AK20" i="1"/>
  <c r="AF22" i="1"/>
  <c r="AK21" i="1"/>
  <c r="AL21" i="1"/>
  <c r="AH22" i="1"/>
  <c r="AD22" i="1"/>
  <c r="AE22" i="1"/>
  <c r="AJ21" i="1"/>
  <c r="AL20" i="1"/>
  <c r="AJ14" i="1"/>
  <c r="AM14" i="1" s="1"/>
  <c r="AJ12" i="1"/>
  <c r="AK12" i="1"/>
  <c r="AK22" i="1" s="1"/>
  <c r="AJ22" i="1"/>
  <c r="AE24" i="1" l="1"/>
  <c r="AM12" i="1"/>
  <c r="AM19" i="1"/>
  <c r="AM21" i="1"/>
  <c r="Y24" i="1"/>
  <c r="AQ22" i="1"/>
  <c r="AQ28" i="1" l="1"/>
  <c r="AQ30" i="1"/>
  <c r="AQ34" i="1"/>
  <c r="AM22" i="1"/>
  <c r="AM24" i="1" s="1"/>
</calcChain>
</file>

<file path=xl/sharedStrings.xml><?xml version="1.0" encoding="utf-8"?>
<sst xmlns="http://schemas.openxmlformats.org/spreadsheetml/2006/main" count="115" uniqueCount="53">
  <si>
    <t>Mississippi Division of Medicaid</t>
  </si>
  <si>
    <t>SFY 2025 Benchmarks</t>
  </si>
  <si>
    <t>Summary for all MCOs</t>
  </si>
  <si>
    <t>CCO MSCAN SFY 2025 Incentive/Withhold Program</t>
  </si>
  <si>
    <t xml:space="preserve">Quality Measure   </t>
  </si>
  <si>
    <t>Sub Measure</t>
  </si>
  <si>
    <t xml:space="preserve">Magnolia </t>
  </si>
  <si>
    <t>United</t>
  </si>
  <si>
    <t>Molina</t>
  </si>
  <si>
    <t>Target</t>
  </si>
  <si>
    <t>Baseline *</t>
  </si>
  <si>
    <t>Benchmark</t>
  </si>
  <si>
    <t>Weight</t>
  </si>
  <si>
    <t>Results
SFY 2025 for CY 2024</t>
  </si>
  <si>
    <t>Incentive Withhold Calculation
July 2025</t>
  </si>
  <si>
    <t>Incentive Withhold Calculation
January 2026</t>
  </si>
  <si>
    <t>Adjustments to Payment</t>
  </si>
  <si>
    <t>Total Payment to MCO</t>
  </si>
  <si>
    <t>Magnolia</t>
  </si>
  <si>
    <t>TOTAL</t>
  </si>
  <si>
    <t>July 2025
% of Target Met (not to exceed 100%)</t>
  </si>
  <si>
    <t>Total Payout
August 2025</t>
  </si>
  <si>
    <t>January 2026
% of Target Met (not to exceed 100%)</t>
  </si>
  <si>
    <t>Total Payout
February 2026 (before adjustment)</t>
  </si>
  <si>
    <t xml:space="preserve">Adjustments (due to estimated first payment)
</t>
  </si>
  <si>
    <t>Total Payout
February 2026 (including adjustment)</t>
  </si>
  <si>
    <t xml:space="preserve">Total Payout
</t>
  </si>
  <si>
    <t xml:space="preserve">** Well Child Visits - First 30 Months of Life (W30) </t>
  </si>
  <si>
    <t>children 15 months of age with 6+ visits</t>
  </si>
  <si>
    <t>children 30 months of age with 2+ visits</t>
  </si>
  <si>
    <t>NA</t>
  </si>
  <si>
    <t xml:space="preserve">Immunizations for Adolescents (IMA) </t>
  </si>
  <si>
    <t>Combination 2</t>
  </si>
  <si>
    <t xml:space="preserve">Anti-Depressant Management  </t>
  </si>
  <si>
    <t>Effective Acute Phase Treatment</t>
  </si>
  <si>
    <t>Follow up After Hospitalization for Mental Illness</t>
  </si>
  <si>
    <t>30 Days - Ages 6 to 17</t>
  </si>
  <si>
    <t xml:space="preserve">Timeliness of Prenatal Care </t>
  </si>
  <si>
    <t xml:space="preserve">Comprehensive Diabetes Care - CDC (SPD) </t>
  </si>
  <si>
    <t>Hemoglobin A1c Control for Patients with Diabetes (&lt;8%)</t>
  </si>
  <si>
    <t xml:space="preserve"> </t>
  </si>
  <si>
    <t>Blood Pressure Control for Patients with Diabetes</t>
  </si>
  <si>
    <t>Eye Exams for Patients with Diabetes</t>
  </si>
  <si>
    <t xml:space="preserve">Adults &amp; Children: Asthma ages 5-64 </t>
  </si>
  <si>
    <t>(AMR) Total</t>
  </si>
  <si>
    <t xml:space="preserve">Adults:  Pharmacotherapy Management of COPD Exacerbation  (PCE) </t>
  </si>
  <si>
    <t>Systemic Corticosteroid</t>
  </si>
  <si>
    <t>Reduction in C-Section Rate</t>
  </si>
  <si>
    <t>2 percentage point improvement over CY 2021 Individual CCO Rate</t>
  </si>
  <si>
    <t>QIPP PPHR A/E Ratio</t>
  </si>
  <si>
    <t>2% improvement over Baseline Years of CY 2020 and 2021 (If a/e ratio &gt;1.0)</t>
  </si>
  <si>
    <t>Total</t>
  </si>
  <si>
    <t>Check&gt;&gt;&gt;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</si>
</sst>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;###0"/>
    <numFmt numFmtId="165" formatCode="mmmm\ yyyy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0"/>
      <color rgb="FF002060"/>
      <name val="Arial"/>
      <family val="2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3" applyFont="1"/>
    <xf numFmtId="0" fontId="4" fillId="0" borderId="0" xfId="0" applyFont="1"/>
    <xf numFmtId="2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9" fontId="6" fillId="3" borderId="6" xfId="3" applyFont="1" applyFill="1" applyBorder="1" applyAlignment="1">
      <alignment horizontal="center" vertical="center" wrapText="1"/>
    </xf>
    <xf numFmtId="9" fontId="7" fillId="4" borderId="7" xfId="3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9" fontId="6" fillId="3" borderId="15" xfId="3" applyFont="1" applyFill="1" applyBorder="1" applyAlignment="1">
      <alignment horizontal="center" vertical="center" wrapText="1"/>
    </xf>
    <xf numFmtId="9" fontId="7" fillId="4" borderId="14" xfId="3" applyFont="1" applyFill="1" applyBorder="1" applyAlignment="1">
      <alignment horizontal="center" vertical="center" wrapText="1"/>
    </xf>
    <xf numFmtId="165" fontId="7" fillId="4" borderId="14" xfId="0" applyNumberFormat="1" applyFont="1" applyFill="1" applyBorder="1" applyAlignment="1">
      <alignment horizontal="center" vertical="center" wrapText="1"/>
    </xf>
    <xf numFmtId="165" fontId="7" fillId="4" borderId="16" xfId="0" applyNumberFormat="1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165" fontId="7" fillId="4" borderId="17" xfId="0" applyNumberFormat="1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9" fontId="6" fillId="3" borderId="19" xfId="3" applyFont="1" applyFill="1" applyBorder="1" applyAlignment="1">
      <alignment horizontal="center" vertical="center" wrapText="1"/>
    </xf>
    <xf numFmtId="9" fontId="7" fillId="4" borderId="20" xfId="3" applyFont="1" applyFill="1" applyBorder="1" applyAlignment="1">
      <alignment horizontal="center" vertical="center" wrapText="1"/>
    </xf>
    <xf numFmtId="165" fontId="7" fillId="4" borderId="21" xfId="0" applyNumberFormat="1" applyFont="1" applyFill="1" applyBorder="1" applyAlignment="1">
      <alignment horizontal="center" vertical="center" wrapText="1"/>
    </xf>
    <xf numFmtId="165" fontId="7" fillId="4" borderId="22" xfId="0" applyNumberFormat="1" applyFont="1" applyFill="1" applyBorder="1" applyAlignment="1">
      <alignment horizontal="center" vertical="center" wrapText="1"/>
    </xf>
    <xf numFmtId="165" fontId="7" fillId="4" borderId="23" xfId="0" applyNumberFormat="1" applyFont="1" applyFill="1" applyBorder="1" applyAlignment="1">
      <alignment horizontal="center" vertical="center" wrapText="1"/>
    </xf>
    <xf numFmtId="165" fontId="7" fillId="4" borderId="24" xfId="0" applyNumberFormat="1" applyFont="1" applyFill="1" applyBorder="1" applyAlignment="1">
      <alignment horizontal="center" vertical="center" wrapText="1"/>
    </xf>
    <xf numFmtId="165" fontId="7" fillId="4" borderId="25" xfId="0" applyNumberFormat="1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10" fontId="3" fillId="6" borderId="14" xfId="0" applyNumberFormat="1" applyFont="1" applyFill="1" applyBorder="1" applyAlignment="1">
      <alignment horizontal="center" vertical="center" wrapText="1"/>
    </xf>
    <xf numFmtId="10" fontId="3" fillId="7" borderId="16" xfId="3" applyNumberFormat="1" applyFont="1" applyFill="1" applyBorder="1" applyAlignment="1">
      <alignment horizontal="center" vertical="center" wrapText="1"/>
    </xf>
    <xf numFmtId="10" fontId="3" fillId="0" borderId="5" xfId="3" applyNumberFormat="1" applyFont="1" applyFill="1" applyBorder="1" applyAlignment="1">
      <alignment horizontal="center" vertical="center" wrapText="1"/>
    </xf>
    <xf numFmtId="10" fontId="3" fillId="0" borderId="5" xfId="3" applyNumberFormat="1" applyFont="1" applyBorder="1"/>
    <xf numFmtId="10" fontId="3" fillId="0" borderId="17" xfId="3" applyNumberFormat="1" applyFont="1" applyBorder="1"/>
    <xf numFmtId="166" fontId="3" fillId="0" borderId="11" xfId="3" applyNumberFormat="1" applyFont="1" applyBorder="1"/>
    <xf numFmtId="166" fontId="3" fillId="0" borderId="7" xfId="3" applyNumberFormat="1" applyFont="1" applyBorder="1"/>
    <xf numFmtId="166" fontId="3" fillId="0" borderId="12" xfId="3" applyNumberFormat="1" applyFont="1" applyBorder="1"/>
    <xf numFmtId="44" fontId="3" fillId="0" borderId="28" xfId="2" applyFont="1" applyBorder="1"/>
    <xf numFmtId="44" fontId="3" fillId="0" borderId="5" xfId="2" applyFont="1" applyBorder="1"/>
    <xf numFmtId="166" fontId="3" fillId="0" borderId="5" xfId="3" applyNumberFormat="1" applyFont="1" applyBorder="1"/>
    <xf numFmtId="44" fontId="3" fillId="0" borderId="17" xfId="2" applyFont="1" applyBorder="1"/>
    <xf numFmtId="44" fontId="3" fillId="0" borderId="4" xfId="2" applyFont="1" applyBorder="1"/>
    <xf numFmtId="44" fontId="3" fillId="0" borderId="18" xfId="2" applyFont="1" applyBorder="1"/>
    <xf numFmtId="0" fontId="6" fillId="3" borderId="29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66" fontId="3" fillId="0" borderId="4" xfId="3" applyNumberFormat="1" applyFont="1" applyBorder="1"/>
    <xf numFmtId="166" fontId="3" fillId="0" borderId="30" xfId="3" applyNumberFormat="1" applyFont="1" applyBorder="1"/>
    <xf numFmtId="10" fontId="3" fillId="0" borderId="14" xfId="3" applyNumberFormat="1" applyFont="1" applyBorder="1"/>
    <xf numFmtId="10" fontId="3" fillId="0" borderId="16" xfId="3" applyNumberFormat="1" applyFont="1" applyBorder="1"/>
    <xf numFmtId="166" fontId="3" fillId="0" borderId="4" xfId="3" applyNumberFormat="1" applyFont="1" applyFill="1" applyBorder="1"/>
    <xf numFmtId="166" fontId="3" fillId="0" borderId="5" xfId="3" applyNumberFormat="1" applyFont="1" applyFill="1" applyBorder="1"/>
    <xf numFmtId="166" fontId="3" fillId="0" borderId="30" xfId="3" applyNumberFormat="1" applyFont="1" applyFill="1" applyBorder="1"/>
    <xf numFmtId="10" fontId="3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10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horizontal="center" vertical="center" wrapText="1"/>
    </xf>
    <xf numFmtId="10" fontId="3" fillId="0" borderId="14" xfId="3" applyNumberFormat="1" applyFont="1" applyFill="1" applyBorder="1" applyAlignment="1">
      <alignment horizontal="center" vertical="center"/>
    </xf>
    <xf numFmtId="10" fontId="3" fillId="6" borderId="17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10" fontId="3" fillId="0" borderId="20" xfId="0" applyNumberFormat="1" applyFont="1" applyBorder="1" applyAlignment="1">
      <alignment vertical="center"/>
    </xf>
    <xf numFmtId="10" fontId="3" fillId="0" borderId="20" xfId="0" applyNumberFormat="1" applyFont="1" applyBorder="1" applyAlignment="1">
      <alignment horizontal="center" vertical="center"/>
    </xf>
    <xf numFmtId="2" fontId="3" fillId="0" borderId="20" xfId="1" applyNumberFormat="1" applyFont="1" applyBorder="1" applyAlignment="1">
      <alignment horizontal="center" vertical="center" wrapText="1"/>
    </xf>
    <xf numFmtId="2" fontId="3" fillId="0" borderId="20" xfId="1" applyNumberFormat="1" applyFont="1" applyFill="1" applyBorder="1" applyAlignment="1">
      <alignment horizontal="center" vertical="center"/>
    </xf>
    <xf numFmtId="10" fontId="3" fillId="0" borderId="20" xfId="3" applyNumberFormat="1" applyFont="1" applyFill="1" applyBorder="1" applyAlignment="1">
      <alignment horizontal="center" vertical="center" wrapText="1"/>
    </xf>
    <xf numFmtId="43" fontId="3" fillId="0" borderId="20" xfId="1" applyFont="1" applyFill="1" applyBorder="1"/>
    <xf numFmtId="10" fontId="3" fillId="0" borderId="20" xfId="3" applyNumberFormat="1" applyFont="1" applyBorder="1"/>
    <xf numFmtId="10" fontId="3" fillId="0" borderId="21" xfId="3" applyNumberFormat="1" applyFont="1" applyBorder="1"/>
    <xf numFmtId="166" fontId="3" fillId="0" borderId="31" xfId="3" applyNumberFormat="1" applyFont="1" applyFill="1" applyBorder="1"/>
    <xf numFmtId="166" fontId="3" fillId="0" borderId="20" xfId="3" applyNumberFormat="1" applyFont="1" applyFill="1" applyBorder="1"/>
    <xf numFmtId="166" fontId="3" fillId="0" borderId="32" xfId="3" applyNumberFormat="1" applyFont="1" applyFill="1" applyBorder="1"/>
    <xf numFmtId="44" fontId="3" fillId="0" borderId="20" xfId="2" applyFont="1" applyBorder="1"/>
    <xf numFmtId="166" fontId="3" fillId="0" borderId="20" xfId="3" applyNumberFormat="1" applyFont="1" applyBorder="1"/>
    <xf numFmtId="44" fontId="3" fillId="0" borderId="32" xfId="2" applyFont="1" applyBorder="1"/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3" fillId="0" borderId="2" xfId="0" applyFont="1" applyBorder="1"/>
    <xf numFmtId="44" fontId="4" fillId="4" borderId="35" xfId="2" applyFont="1" applyFill="1" applyBorder="1"/>
    <xf numFmtId="44" fontId="4" fillId="4" borderId="36" xfId="2" applyFont="1" applyFill="1" applyBorder="1"/>
    <xf numFmtId="44" fontId="4" fillId="4" borderId="37" xfId="2" applyFont="1" applyFill="1" applyBorder="1"/>
    <xf numFmtId="0" fontId="3" fillId="0" borderId="0" xfId="0" applyFont="1" applyAlignment="1">
      <alignment wrapText="1"/>
    </xf>
    <xf numFmtId="10" fontId="3" fillId="0" borderId="37" xfId="0" applyNumberFormat="1" applyFont="1" applyBorder="1"/>
    <xf numFmtId="44" fontId="3" fillId="0" borderId="0" xfId="0" applyNumberFormat="1" applyFont="1"/>
    <xf numFmtId="10" fontId="3" fillId="0" borderId="0" xfId="3" applyNumberFormat="1" applyFont="1" applyFill="1" applyBorder="1" applyAlignment="1">
      <alignment horizontal="center" vertical="center" wrapText="1"/>
    </xf>
    <xf numFmtId="166" fontId="3" fillId="0" borderId="0" xfId="3" applyNumberFormat="1" applyFont="1" applyFill="1" applyBorder="1"/>
    <xf numFmtId="9" fontId="3" fillId="0" borderId="0" xfId="3" applyFont="1" applyFill="1" applyBorder="1"/>
    <xf numFmtId="0" fontId="9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BDPV\Downloads\MSCAN%20CCO%20HEDIS%20Incentive%20Withhold%20Baseline-Benchmark%20Measurements%20SFY%202025%20-%20January%202026.xlsx" TargetMode="External"/><Relationship Id="rId1" Type="http://schemas.openxmlformats.org/officeDocument/2006/relationships/externalLinkPath" Target="file:///C:\Users\RBDPV\Downloads\MSCAN%20CCO%20HEDIS%20Incentive%20Withhold%20Baseline-Benchmark%20Measurements%20SFY%202025%20-%20January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smedicaid-my.sharepoint.com/personal/shatara_bogan_medicaid_ms_gov/Documents/MSCAN/CCO%20Capitation%20Rates/CCO%20Incentive%20Withhold/SFY%202024/MSCAN%20CCO%20HEDIS%20Incentive%20Withhold%20Baseline-Benchmark%20Measurements%20SFY%202023%20-%20Final.xlsx" TargetMode="External"/><Relationship Id="rId2" Type="http://schemas.microsoft.com/office/2019/04/relationships/externalLinkLongPath" Target="/personal/kaetryn_carpenter_medicaid_ms_gov/Documents/Desktop/My%20Files/Capitation/Incentive%20Withholding/SFY%2025/03.%20January%202026/MSCAN%20CCO%20HEDIS%20Incentive%20Withhold%20Baseline-Benchmark%20Measurements%20SFY%202023%20-%20Final.xlsx?77359933" TargetMode="External"/><Relationship Id="rId1" Type="http://schemas.openxmlformats.org/officeDocument/2006/relationships/externalLinkPath" Target="file:///\\77359933\MSCAN%20CCO%20HEDIS%20Incentive%20Withhold%20Baseline-Benchmark%20Measurements%20SFY%202023%20-%20Final.xlsx" TargetMode="External"/><Relationship Id="rId4" Type="http://schemas.openxmlformats.org/officeDocument/2006/relationships/externalLinkPath" Target="../../../kaetryn_carpenter_medicaid_ms_gov/Documents/Desktop/My%20Files/Capitation/Incentive%20Withholding/SFY%2025/03.%20January%202026/MSCAN%20CCO%20HEDIS%20Incentive%20Withhold%20Baseline-Benchmark%20Measurements%20SFY%202023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mission"/>
      <sheetName val="Memo"/>
      <sheetName val="Summary"/>
      <sheetName val="Benchmark"/>
      <sheetName val="Benchmark Summary"/>
      <sheetName val="Magnolia"/>
      <sheetName val="Molina"/>
      <sheetName val="United"/>
      <sheetName val="Results-Magnolia"/>
      <sheetName val="Results-Molina"/>
      <sheetName val="Results-United"/>
      <sheetName val="Exhibit 4A"/>
      <sheetName val="Exhibit 4B"/>
      <sheetName val="Exhibit 4C"/>
      <sheetName val="Exhibit 4D"/>
    </sheetNames>
    <sheetDataSet>
      <sheetData sheetId="0"/>
      <sheetData sheetId="1"/>
      <sheetData sheetId="2"/>
      <sheetData sheetId="3">
        <row r="3">
          <cell r="D3" t="str">
            <v>HEDIS 2021       (CY 2021)</v>
          </cell>
          <cell r="E3" t="str">
            <v>HEDIS 2022       (CY 2022)</v>
          </cell>
          <cell r="F3" t="str">
            <v>HEDIS 2021       (CY 2021)</v>
          </cell>
          <cell r="G3" t="str">
            <v>HEDIS 2022       (CY 2022)</v>
          </cell>
          <cell r="H3" t="str">
            <v>HEDIS 2021       (CY 2021)</v>
          </cell>
          <cell r="I3" t="str">
            <v>HEDIS 2022       (CY 2022)</v>
          </cell>
        </row>
        <row r="5">
          <cell r="D5">
            <v>0.55810000000000004</v>
          </cell>
          <cell r="E5">
            <v>0.57850000000000001</v>
          </cell>
          <cell r="F5">
            <v>0.57069999999999999</v>
          </cell>
          <cell r="G5">
            <v>0.60019999999999996</v>
          </cell>
          <cell r="H5">
            <v>0.54679999999999995</v>
          </cell>
          <cell r="I5" t="str">
            <v>57.28%</v>
          </cell>
          <cell r="J5">
            <v>0.57192988972580705</v>
          </cell>
          <cell r="K5">
            <v>0.58336848752032322</v>
          </cell>
        </row>
        <row r="6">
          <cell r="K6" t="str">
            <v>NA</v>
          </cell>
        </row>
        <row r="7">
          <cell r="D7">
            <v>0.2019</v>
          </cell>
          <cell r="E7">
            <v>0.1825</v>
          </cell>
          <cell r="F7">
            <v>0.1898</v>
          </cell>
          <cell r="G7">
            <v>0.2263</v>
          </cell>
          <cell r="H7">
            <v>0.1095</v>
          </cell>
          <cell r="I7" t="str">
            <v>14.04%</v>
          </cell>
          <cell r="J7">
            <v>0.18395751410870931</v>
          </cell>
          <cell r="K7">
            <v>0.22520000000000001</v>
          </cell>
        </row>
        <row r="8">
          <cell r="D8">
            <v>0.4945</v>
          </cell>
          <cell r="E8">
            <v>0.46100000000000002</v>
          </cell>
          <cell r="F8">
            <v>0.48820000000000002</v>
          </cell>
          <cell r="G8">
            <v>0.49070000000000003</v>
          </cell>
          <cell r="H8">
            <v>0.75309999999999999</v>
          </cell>
          <cell r="I8" t="str">
            <v>59.77%</v>
          </cell>
          <cell r="J8">
            <v>0.5430767894565407</v>
          </cell>
          <cell r="K8">
            <v>0.55585659052561409</v>
          </cell>
        </row>
        <row r="9">
          <cell r="E9">
            <v>0.63029999999999997</v>
          </cell>
          <cell r="G9">
            <v>0.66959999999999997</v>
          </cell>
          <cell r="I9" t="str">
            <v>54.66%</v>
          </cell>
          <cell r="J9">
            <v>0.62858557668846704</v>
          </cell>
          <cell r="K9">
            <v>0.71360000000000001</v>
          </cell>
        </row>
        <row r="10">
          <cell r="D10">
            <v>0.88319999999999999</v>
          </cell>
          <cell r="E10">
            <v>0.81620000000000004</v>
          </cell>
          <cell r="F10">
            <v>0.90510000000000002</v>
          </cell>
          <cell r="G10">
            <v>0.96840000000000004</v>
          </cell>
          <cell r="H10">
            <v>0.82</v>
          </cell>
          <cell r="I10" t="str">
            <v>95.38%</v>
          </cell>
          <cell r="J10">
            <v>0.88972243704615095</v>
          </cell>
          <cell r="K10">
            <v>0.94920000000000004</v>
          </cell>
        </row>
        <row r="11">
          <cell r="K11">
            <v>0.50119999999999998</v>
          </cell>
        </row>
        <row r="12">
          <cell r="K12">
            <v>0.60829999999999995</v>
          </cell>
        </row>
        <row r="13">
          <cell r="K13">
            <v>0.51090000000000002</v>
          </cell>
        </row>
        <row r="14">
          <cell r="D14">
            <v>0.7117</v>
          </cell>
          <cell r="E14">
            <v>0.73209999999999997</v>
          </cell>
          <cell r="F14">
            <v>0.73360000000000003</v>
          </cell>
          <cell r="G14">
            <v>0.75790000000000002</v>
          </cell>
          <cell r="H14">
            <v>0.64749999999999996</v>
          </cell>
          <cell r="I14" t="str">
            <v>69.53%</v>
          </cell>
          <cell r="J14">
            <v>0.71937644538627266</v>
          </cell>
          <cell r="K14">
            <v>0.72889999999999999</v>
          </cell>
        </row>
        <row r="15">
          <cell r="D15">
            <v>0.51480000000000004</v>
          </cell>
          <cell r="E15">
            <v>0.48259999999999997</v>
          </cell>
          <cell r="F15">
            <v>0.4889</v>
          </cell>
          <cell r="G15">
            <v>0.50760000000000005</v>
          </cell>
          <cell r="H15">
            <v>0.6048</v>
          </cell>
          <cell r="I15" t="str">
            <v>48.65%</v>
          </cell>
          <cell r="J15">
            <v>0.50977614682636763</v>
          </cell>
          <cell r="K15">
            <v>0.53836347680307717</v>
          </cell>
        </row>
        <row r="16">
          <cell r="K16" t="str">
            <v>2 percentage point improvement over CY 2021 Individual CCO Rate</v>
          </cell>
        </row>
        <row r="17">
          <cell r="K17" t="str">
            <v>2% improvement over Baseline Years of CY 2020 and 2021 (If a/e ratio &gt;1.0)</v>
          </cell>
        </row>
      </sheetData>
      <sheetData sheetId="4"/>
      <sheetData sheetId="5">
        <row r="9">
          <cell r="N9">
            <v>0.61439999999999995</v>
          </cell>
          <cell r="Q9">
            <v>1</v>
          </cell>
          <cell r="R9">
            <v>352054.91</v>
          </cell>
          <cell r="S9">
            <v>1</v>
          </cell>
          <cell r="T9">
            <v>351963.71</v>
          </cell>
        </row>
        <row r="10">
          <cell r="R10">
            <v>0</v>
          </cell>
        </row>
        <row r="11">
          <cell r="N11">
            <v>0.20680000000000001</v>
          </cell>
          <cell r="Q11">
            <v>0</v>
          </cell>
          <cell r="R11">
            <v>0</v>
          </cell>
          <cell r="S11">
            <v>1</v>
          </cell>
          <cell r="T11">
            <v>351963.71</v>
          </cell>
          <cell r="U11">
            <v>351963.71</v>
          </cell>
        </row>
        <row r="12">
          <cell r="N12">
            <v>0.54590000000000005</v>
          </cell>
          <cell r="Q12">
            <v>0</v>
          </cell>
          <cell r="R12">
            <v>0</v>
          </cell>
          <cell r="S12">
            <v>0.98208784298806429</v>
          </cell>
          <cell r="T12">
            <v>345659.28</v>
          </cell>
          <cell r="U12">
            <v>345659.28</v>
          </cell>
        </row>
        <row r="13">
          <cell r="N13">
            <v>0.66920000000000002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N14">
            <v>0.95620000000000005</v>
          </cell>
          <cell r="Q14">
            <v>1</v>
          </cell>
          <cell r="R14">
            <v>352054.91</v>
          </cell>
          <cell r="S14">
            <v>1</v>
          </cell>
          <cell r="T14">
            <v>351963.71</v>
          </cell>
        </row>
        <row r="15">
          <cell r="N15">
            <v>0.56930000000000003</v>
          </cell>
          <cell r="Q15">
            <v>1</v>
          </cell>
          <cell r="R15">
            <v>352054.91</v>
          </cell>
          <cell r="S15">
            <v>1</v>
          </cell>
          <cell r="T15">
            <v>351963.71</v>
          </cell>
        </row>
        <row r="16">
          <cell r="N16">
            <v>0.63019999999999998</v>
          </cell>
          <cell r="Q16">
            <v>1</v>
          </cell>
          <cell r="R16">
            <v>352054.91</v>
          </cell>
          <cell r="S16">
            <v>1</v>
          </cell>
          <cell r="T16">
            <v>351963.71</v>
          </cell>
        </row>
        <row r="17">
          <cell r="N17">
            <v>0.66669999999999996</v>
          </cell>
          <cell r="Q17">
            <v>1</v>
          </cell>
          <cell r="R17">
            <v>352054.91</v>
          </cell>
          <cell r="S17">
            <v>1</v>
          </cell>
          <cell r="T17">
            <v>351963.71</v>
          </cell>
        </row>
        <row r="18">
          <cell r="N18">
            <v>0.78400000000000003</v>
          </cell>
          <cell r="Q18">
            <v>1</v>
          </cell>
          <cell r="R18">
            <v>352054.91</v>
          </cell>
          <cell r="S18">
            <v>1</v>
          </cell>
          <cell r="T18">
            <v>351963.71</v>
          </cell>
        </row>
        <row r="19">
          <cell r="N19">
            <v>0.41789999999999999</v>
          </cell>
          <cell r="Q19">
            <v>0</v>
          </cell>
          <cell r="R19">
            <v>0</v>
          </cell>
          <cell r="S19">
            <v>1</v>
          </cell>
          <cell r="T19">
            <v>351963.71</v>
          </cell>
        </row>
        <row r="20">
          <cell r="N20">
            <v>0.32879999999999998</v>
          </cell>
          <cell r="Q20">
            <v>1</v>
          </cell>
          <cell r="R20">
            <v>352054.91</v>
          </cell>
          <cell r="S20">
            <v>1</v>
          </cell>
          <cell r="T20">
            <v>351963.71</v>
          </cell>
        </row>
        <row r="21">
          <cell r="N21">
            <v>1.07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</sheetData>
      <sheetData sheetId="6">
        <row r="9">
          <cell r="N9">
            <v>0.59470000000000001</v>
          </cell>
          <cell r="Q9">
            <v>1</v>
          </cell>
          <cell r="R9">
            <v>186557.33</v>
          </cell>
          <cell r="S9">
            <v>1</v>
          </cell>
          <cell r="T9">
            <v>186557.33</v>
          </cell>
        </row>
        <row r="10">
          <cell r="R10">
            <v>0</v>
          </cell>
        </row>
        <row r="11">
          <cell r="N11">
            <v>0.15570000000000001</v>
          </cell>
          <cell r="Q11">
            <v>0</v>
          </cell>
          <cell r="R11">
            <v>0</v>
          </cell>
          <cell r="S11">
            <v>1</v>
          </cell>
          <cell r="T11">
            <v>186557.33</v>
          </cell>
          <cell r="U11">
            <v>186557.33</v>
          </cell>
        </row>
        <row r="12">
          <cell r="N12">
            <v>0.62260000000000004</v>
          </cell>
          <cell r="Q12">
            <v>1</v>
          </cell>
          <cell r="R12">
            <v>186557.33</v>
          </cell>
          <cell r="S12">
            <v>1</v>
          </cell>
          <cell r="T12">
            <v>186557.33</v>
          </cell>
        </row>
        <row r="13">
          <cell r="N13">
            <v>0.62770000000000004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N14">
            <v>0.91969999999999996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N15">
            <v>0.52310000000000001</v>
          </cell>
          <cell r="Q15">
            <v>1</v>
          </cell>
          <cell r="R15">
            <v>186557.33</v>
          </cell>
          <cell r="S15">
            <v>1</v>
          </cell>
          <cell r="T15">
            <v>186557.33</v>
          </cell>
        </row>
        <row r="16">
          <cell r="N16">
            <v>0.65449999999999997</v>
          </cell>
          <cell r="Q16">
            <v>1</v>
          </cell>
          <cell r="R16">
            <v>186557.33</v>
          </cell>
          <cell r="S16">
            <v>1</v>
          </cell>
          <cell r="T16">
            <v>186557.33</v>
          </cell>
        </row>
        <row r="17">
          <cell r="N17">
            <v>0.60099999999999998</v>
          </cell>
          <cell r="Q17">
            <v>1</v>
          </cell>
          <cell r="R17">
            <v>186557.33</v>
          </cell>
          <cell r="S17">
            <v>1</v>
          </cell>
          <cell r="T17">
            <v>186557.33</v>
          </cell>
        </row>
        <row r="18">
          <cell r="N18">
            <v>0.80369999999999997</v>
          </cell>
          <cell r="Q18">
            <v>1</v>
          </cell>
          <cell r="R18">
            <v>186557.33</v>
          </cell>
          <cell r="S18">
            <v>1</v>
          </cell>
          <cell r="T18">
            <v>186557.33</v>
          </cell>
        </row>
        <row r="19">
          <cell r="N19">
            <v>0.4733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N20">
            <v>0.371</v>
          </cell>
          <cell r="Q20">
            <v>0</v>
          </cell>
          <cell r="R20">
            <v>0</v>
          </cell>
          <cell r="S20">
            <v>1</v>
          </cell>
          <cell r="T20">
            <v>186557.33</v>
          </cell>
        </row>
        <row r="21">
          <cell r="N21">
            <v>1.06</v>
          </cell>
          <cell r="Q21">
            <v>0</v>
          </cell>
          <cell r="R21">
            <v>0</v>
          </cell>
          <cell r="S21">
            <v>1</v>
          </cell>
          <cell r="T21">
            <v>186557.33</v>
          </cell>
        </row>
      </sheetData>
      <sheetData sheetId="7">
        <row r="9">
          <cell r="N9">
            <v>0.60189999999999999</v>
          </cell>
          <cell r="Q9">
            <v>1</v>
          </cell>
          <cell r="R9">
            <v>301365.21999999997</v>
          </cell>
          <cell r="S9">
            <v>1</v>
          </cell>
          <cell r="T9">
            <v>301365.21999999997</v>
          </cell>
        </row>
        <row r="10">
          <cell r="R10">
            <v>0</v>
          </cell>
        </row>
        <row r="11">
          <cell r="N11">
            <v>0.1946</v>
          </cell>
          <cell r="Q11">
            <v>0</v>
          </cell>
          <cell r="R11">
            <v>0</v>
          </cell>
          <cell r="S11">
            <v>1</v>
          </cell>
          <cell r="T11">
            <v>301365.21999999997</v>
          </cell>
          <cell r="U11">
            <v>301365.21999999997</v>
          </cell>
        </row>
        <row r="12">
          <cell r="N12">
            <v>0.54069999999999996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N13">
            <v>0.66439999999999999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N14">
            <v>0.9204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N15">
            <v>0.51090000000000002</v>
          </cell>
          <cell r="Q15">
            <v>1</v>
          </cell>
          <cell r="R15">
            <v>301365.21999999997</v>
          </cell>
          <cell r="S15">
            <v>1</v>
          </cell>
          <cell r="T15">
            <v>301365.21999999997</v>
          </cell>
        </row>
        <row r="16">
          <cell r="N16">
            <v>0.63500000000000001</v>
          </cell>
          <cell r="Q16">
            <v>1</v>
          </cell>
          <cell r="R16">
            <v>301365.21999999997</v>
          </cell>
          <cell r="S16">
            <v>1</v>
          </cell>
          <cell r="T16">
            <v>301365.21999999997</v>
          </cell>
        </row>
        <row r="17">
          <cell r="N17">
            <v>0.59289999999999998</v>
          </cell>
          <cell r="Q17">
            <v>1</v>
          </cell>
          <cell r="R17">
            <v>301365.21999999997</v>
          </cell>
          <cell r="S17">
            <v>1</v>
          </cell>
          <cell r="T17">
            <v>301365.21999999997</v>
          </cell>
        </row>
        <row r="18">
          <cell r="N18">
            <v>0.79049999999999998</v>
          </cell>
          <cell r="Q18">
            <v>1</v>
          </cell>
          <cell r="R18">
            <v>301365.21999999997</v>
          </cell>
          <cell r="S18">
            <v>1</v>
          </cell>
          <cell r="T18">
            <v>301365.21999999997</v>
          </cell>
        </row>
        <row r="19">
          <cell r="N19">
            <v>0.4819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N20">
            <v>0.38</v>
          </cell>
          <cell r="Q20">
            <v>0</v>
          </cell>
          <cell r="R20">
            <v>0</v>
          </cell>
          <cell r="S20">
            <v>1</v>
          </cell>
          <cell r="T20">
            <v>301365.21999999997</v>
          </cell>
        </row>
        <row r="21">
          <cell r="N21">
            <v>0.99</v>
          </cell>
          <cell r="Q21">
            <v>1</v>
          </cell>
          <cell r="R21">
            <v>301365.21999999997</v>
          </cell>
          <cell r="S21">
            <v>0</v>
          </cell>
          <cell r="T2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Submission"/>
      <sheetName val="Memo"/>
      <sheetName val="Summary"/>
      <sheetName val="Benchmark"/>
      <sheetName val="Benchmark Summary"/>
      <sheetName val="Magnolia"/>
      <sheetName val="Molina"/>
      <sheetName val="United"/>
      <sheetName val="Results-Magnolia"/>
      <sheetName val="Results-Molina"/>
      <sheetName val="Results-United"/>
      <sheetName val="Exhibit 4A"/>
      <sheetName val="Exhibit 4B"/>
      <sheetName val="Exhibit 4C"/>
      <sheetName val="Exhibit 4D"/>
      <sheetName val="Monthly Capitation Payments"/>
    </sheetNames>
    <sheetDataSet>
      <sheetData sheetId="0" refreshError="1"/>
      <sheetData sheetId="1" refreshError="1"/>
      <sheetData sheetId="2">
        <row r="9">
          <cell r="E9">
            <v>22660726.703496713</v>
          </cell>
        </row>
        <row r="23">
          <cell r="E23">
            <v>22353121.920000002</v>
          </cell>
        </row>
      </sheetData>
      <sheetData sheetId="3" refreshError="1"/>
      <sheetData sheetId="4" refreshError="1"/>
      <sheetData sheetId="5">
        <row r="19">
          <cell r="W19">
            <v>9494704.8000000007</v>
          </cell>
        </row>
      </sheetData>
      <sheetData sheetId="6">
        <row r="19">
          <cell r="W19">
            <v>4136666.3</v>
          </cell>
        </row>
      </sheetData>
      <sheetData sheetId="7">
        <row r="19">
          <cell r="W19">
            <v>8721750.8200000003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A2C7-4114-422F-A1D4-E12EEF3C04AF}">
  <sheetPr>
    <pageSetUpPr fitToPage="1"/>
  </sheetPr>
  <dimension ref="A1:AQ34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1" sqref="D1:J1048576"/>
    </sheetView>
  </sheetViews>
  <sheetFormatPr defaultColWidth="9.28515625" defaultRowHeight="26.25" customHeight="1" outlineLevelCol="1" x14ac:dyDescent="0.25"/>
  <cols>
    <col min="1" max="2" width="15.7109375" style="2" customWidth="1"/>
    <col min="3" max="3" width="29.28515625" style="2" customWidth="1"/>
    <col min="4" max="9" width="12.28515625" style="2" hidden="1" customWidth="1" outlineLevel="1"/>
    <col min="10" max="10" width="12" style="2" hidden="1" customWidth="1" outlineLevel="1"/>
    <col min="11" max="11" width="13.28515625" style="3" customWidth="1" collapsed="1"/>
    <col min="12" max="13" width="17.85546875" style="3" customWidth="1"/>
    <col min="14" max="15" width="16.28515625" style="2" customWidth="1"/>
    <col min="16" max="16" width="16.28515625" style="3" customWidth="1"/>
    <col min="17" max="19" width="16.28515625" style="2" hidden="1" customWidth="1" outlineLevel="1"/>
    <col min="20" max="20" width="16.28515625" style="2" customWidth="1" collapsed="1"/>
    <col min="21" max="22" width="16.28515625" style="2" customWidth="1"/>
    <col min="23" max="23" width="17.85546875" style="2" bestFit="1" customWidth="1"/>
    <col min="24" max="24" width="16.28515625" style="2" customWidth="1"/>
    <col min="25" max="25" width="17.85546875" style="2" bestFit="1" customWidth="1"/>
    <col min="26" max="31" width="16.28515625" style="2" customWidth="1" outlineLevel="1"/>
    <col min="32" max="35" width="16.28515625" style="2" hidden="1" customWidth="1" outlineLevel="1"/>
    <col min="36" max="38" width="16.28515625" style="2" customWidth="1" outlineLevel="1"/>
    <col min="39" max="39" width="17.85546875" style="2" customWidth="1" outlineLevel="1"/>
    <col min="40" max="40" width="17.85546875" style="2" bestFit="1" customWidth="1"/>
    <col min="41" max="41" width="16.28515625" style="2" customWidth="1"/>
    <col min="42" max="43" width="17.85546875" style="2" bestFit="1" customWidth="1"/>
    <col min="44" max="16384" width="9.28515625" style="2"/>
  </cols>
  <sheetData>
    <row r="1" spans="1:43" ht="18.75" customHeight="1" x14ac:dyDescent="0.3">
      <c r="A1" s="1" t="s">
        <v>0</v>
      </c>
    </row>
    <row r="2" spans="1:43" ht="18.75" customHeight="1" x14ac:dyDescent="0.25">
      <c r="A2" s="4" t="s">
        <v>1</v>
      </c>
    </row>
    <row r="3" spans="1:43" ht="18.75" customHeight="1" x14ac:dyDescent="0.25">
      <c r="A3" s="4" t="s">
        <v>2</v>
      </c>
      <c r="C3"/>
      <c r="N3" s="5"/>
    </row>
    <row r="4" spans="1:43" ht="18.75" customHeight="1" thickBot="1" x14ac:dyDescent="0.3"/>
    <row r="5" spans="1:43" ht="33" customHeight="1" thickBot="1" x14ac:dyDescent="0.3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  <c r="P5" s="2"/>
    </row>
    <row r="6" spans="1:43" ht="33" customHeight="1" x14ac:dyDescent="0.25">
      <c r="A6" s="9" t="s">
        <v>4</v>
      </c>
      <c r="B6" s="10"/>
      <c r="C6" s="10" t="s">
        <v>5</v>
      </c>
      <c r="D6" s="10" t="s">
        <v>6</v>
      </c>
      <c r="E6" s="10"/>
      <c r="F6" s="10" t="s">
        <v>7</v>
      </c>
      <c r="G6" s="10"/>
      <c r="H6" s="10" t="s">
        <v>8</v>
      </c>
      <c r="I6" s="10"/>
      <c r="J6" s="11" t="s">
        <v>9</v>
      </c>
      <c r="K6" s="11" t="s">
        <v>10</v>
      </c>
      <c r="L6" s="11" t="s">
        <v>11</v>
      </c>
      <c r="M6" s="12" t="s">
        <v>12</v>
      </c>
      <c r="N6" s="13" t="s">
        <v>13</v>
      </c>
      <c r="O6" s="13"/>
      <c r="P6" s="13"/>
      <c r="Q6" s="13"/>
      <c r="R6" s="13"/>
      <c r="S6" s="13"/>
      <c r="T6" s="13" t="s">
        <v>14</v>
      </c>
      <c r="U6" s="13"/>
      <c r="V6" s="13"/>
      <c r="W6" s="13"/>
      <c r="X6" s="13"/>
      <c r="Y6" s="13"/>
      <c r="Z6" s="14" t="s">
        <v>15</v>
      </c>
      <c r="AA6" s="15"/>
      <c r="AB6" s="15"/>
      <c r="AC6" s="15"/>
      <c r="AD6" s="15"/>
      <c r="AE6" s="16"/>
      <c r="AF6" s="17" t="s">
        <v>16</v>
      </c>
      <c r="AG6" s="13"/>
      <c r="AH6" s="14"/>
      <c r="AI6" s="18"/>
      <c r="AJ6" s="13" t="s">
        <v>16</v>
      </c>
      <c r="AK6" s="13"/>
      <c r="AL6" s="14"/>
      <c r="AM6" s="18"/>
      <c r="AN6" s="13" t="s">
        <v>17</v>
      </c>
      <c r="AO6" s="13"/>
      <c r="AP6" s="14"/>
      <c r="AQ6" s="18"/>
    </row>
    <row r="7" spans="1:43" ht="26.1" customHeight="1" x14ac:dyDescent="0.25">
      <c r="A7" s="19"/>
      <c r="B7" s="20"/>
      <c r="C7" s="20"/>
      <c r="D7" s="21" t="str">
        <f>[1]Benchmark!D3</f>
        <v>HEDIS 2021       (CY 2021)</v>
      </c>
      <c r="E7" s="21" t="str">
        <f>[1]Benchmark!E3</f>
        <v>HEDIS 2022       (CY 2022)</v>
      </c>
      <c r="F7" s="21" t="str">
        <f>[1]Benchmark!F3</f>
        <v>HEDIS 2021       (CY 2021)</v>
      </c>
      <c r="G7" s="21" t="str">
        <f>[1]Benchmark!G3</f>
        <v>HEDIS 2022       (CY 2022)</v>
      </c>
      <c r="H7" s="21" t="str">
        <f>[1]Benchmark!H3</f>
        <v>HEDIS 2021       (CY 2021)</v>
      </c>
      <c r="I7" s="21" t="str">
        <f>[1]Benchmark!I3</f>
        <v>HEDIS 2022       (CY 2022)</v>
      </c>
      <c r="J7" s="22" t="s">
        <v>9</v>
      </c>
      <c r="K7" s="22"/>
      <c r="L7" s="22" t="s">
        <v>11</v>
      </c>
      <c r="M7" s="23"/>
      <c r="N7" s="24" t="s">
        <v>18</v>
      </c>
      <c r="O7" s="24" t="s">
        <v>8</v>
      </c>
      <c r="P7" s="24" t="s">
        <v>7</v>
      </c>
      <c r="Q7" s="24" t="s">
        <v>18</v>
      </c>
      <c r="R7" s="24" t="s">
        <v>8</v>
      </c>
      <c r="S7" s="24" t="s">
        <v>7</v>
      </c>
      <c r="T7" s="24" t="s">
        <v>18</v>
      </c>
      <c r="U7" s="24" t="s">
        <v>8</v>
      </c>
      <c r="V7" s="24" t="s">
        <v>7</v>
      </c>
      <c r="W7" s="24" t="s">
        <v>18</v>
      </c>
      <c r="X7" s="24" t="s">
        <v>8</v>
      </c>
      <c r="Y7" s="24" t="s">
        <v>7</v>
      </c>
      <c r="Z7" s="24" t="s">
        <v>18</v>
      </c>
      <c r="AA7" s="24" t="s">
        <v>8</v>
      </c>
      <c r="AB7" s="24" t="s">
        <v>7</v>
      </c>
      <c r="AC7" s="24" t="s">
        <v>18</v>
      </c>
      <c r="AD7" s="24" t="s">
        <v>8</v>
      </c>
      <c r="AE7" s="25" t="s">
        <v>7</v>
      </c>
      <c r="AF7" s="26" t="s">
        <v>18</v>
      </c>
      <c r="AG7" s="27" t="s">
        <v>8</v>
      </c>
      <c r="AH7" s="24" t="s">
        <v>7</v>
      </c>
      <c r="AI7" s="28" t="s">
        <v>19</v>
      </c>
      <c r="AJ7" s="29" t="s">
        <v>18</v>
      </c>
      <c r="AK7" s="27" t="s">
        <v>8</v>
      </c>
      <c r="AL7" s="24" t="s">
        <v>7</v>
      </c>
      <c r="AM7" s="28" t="s">
        <v>19</v>
      </c>
      <c r="AN7" s="29" t="s">
        <v>18</v>
      </c>
      <c r="AO7" s="27" t="s">
        <v>8</v>
      </c>
      <c r="AP7" s="24" t="s">
        <v>7</v>
      </c>
      <c r="AQ7" s="28" t="s">
        <v>19</v>
      </c>
    </row>
    <row r="8" spans="1:43" ht="36" customHeight="1" thickBot="1" x14ac:dyDescent="0.3">
      <c r="A8" s="19"/>
      <c r="B8" s="20"/>
      <c r="C8" s="20"/>
      <c r="D8" s="21"/>
      <c r="E8" s="21"/>
      <c r="F8" s="21"/>
      <c r="G8" s="21"/>
      <c r="H8" s="21"/>
      <c r="I8" s="21"/>
      <c r="J8" s="30"/>
      <c r="K8" s="30"/>
      <c r="L8" s="30"/>
      <c r="M8" s="31"/>
      <c r="N8" s="32">
        <v>45839</v>
      </c>
      <c r="O8" s="33"/>
      <c r="P8" s="34"/>
      <c r="Q8" s="32">
        <v>45658</v>
      </c>
      <c r="R8" s="33"/>
      <c r="S8" s="34"/>
      <c r="T8" s="32" t="s">
        <v>20</v>
      </c>
      <c r="U8" s="33"/>
      <c r="V8" s="34"/>
      <c r="W8" s="32" t="s">
        <v>21</v>
      </c>
      <c r="X8" s="33"/>
      <c r="Y8" s="34"/>
      <c r="Z8" s="32" t="s">
        <v>22</v>
      </c>
      <c r="AA8" s="33"/>
      <c r="AB8" s="34"/>
      <c r="AC8" s="32" t="s">
        <v>23</v>
      </c>
      <c r="AD8" s="33"/>
      <c r="AE8" s="35"/>
      <c r="AF8" s="36" t="s">
        <v>24</v>
      </c>
      <c r="AG8" s="33"/>
      <c r="AH8" s="33"/>
      <c r="AI8" s="35"/>
      <c r="AJ8" s="32" t="s">
        <v>25</v>
      </c>
      <c r="AK8" s="33"/>
      <c r="AL8" s="33"/>
      <c r="AM8" s="35"/>
      <c r="AN8" s="32" t="s">
        <v>26</v>
      </c>
      <c r="AO8" s="33"/>
      <c r="AP8" s="33"/>
      <c r="AQ8" s="35"/>
    </row>
    <row r="9" spans="1:43" ht="48" customHeight="1" x14ac:dyDescent="0.25">
      <c r="A9" s="37" t="s">
        <v>27</v>
      </c>
      <c r="B9" s="38"/>
      <c r="C9" s="39" t="s">
        <v>28</v>
      </c>
      <c r="D9" s="40">
        <f>[1]Benchmark!D5</f>
        <v>0.55810000000000004</v>
      </c>
      <c r="E9" s="40">
        <f>[1]Benchmark!E5</f>
        <v>0.57850000000000001</v>
      </c>
      <c r="F9" s="40">
        <f>[1]Benchmark!F5</f>
        <v>0.57069999999999999</v>
      </c>
      <c r="G9" s="40">
        <f>[1]Benchmark!G5</f>
        <v>0.60019999999999996</v>
      </c>
      <c r="H9" s="40">
        <f>[1]Benchmark!H5</f>
        <v>0.54679999999999995</v>
      </c>
      <c r="I9" s="40" t="str">
        <f>[1]Benchmark!I5</f>
        <v>57.28%</v>
      </c>
      <c r="J9" s="40">
        <f>[1]Benchmark!K5</f>
        <v>0.58336848752032322</v>
      </c>
      <c r="K9" s="41">
        <f>[1]Benchmark!J5</f>
        <v>0.57192988972580705</v>
      </c>
      <c r="L9" s="40">
        <f>J9</f>
        <v>0.58336848752032322</v>
      </c>
      <c r="M9" s="42">
        <f t="shared" ref="M9" si="0">ROUND(1/((COUNTA($A$9:$B$21))),6)</f>
        <v>8.3333000000000004E-2</v>
      </c>
      <c r="N9" s="43">
        <f>[1]Magnolia!N9</f>
        <v>0.61439999999999995</v>
      </c>
      <c r="O9" s="43">
        <f>[1]Molina!N9</f>
        <v>0.59470000000000001</v>
      </c>
      <c r="P9" s="43">
        <f>[1]United!N9</f>
        <v>0.60189999999999999</v>
      </c>
      <c r="Q9" s="43"/>
      <c r="R9" s="43"/>
      <c r="S9" s="44"/>
      <c r="T9" s="45">
        <f>[1]Magnolia!Q9</f>
        <v>1</v>
      </c>
      <c r="U9" s="46">
        <f>[1]Molina!Q9</f>
        <v>1</v>
      </c>
      <c r="V9" s="47">
        <f>[1]United!Q9</f>
        <v>1</v>
      </c>
      <c r="W9" s="48">
        <f>[1]Magnolia!R9</f>
        <v>352054.91</v>
      </c>
      <c r="X9" s="49">
        <f>[1]Molina!R9</f>
        <v>186557.33</v>
      </c>
      <c r="Y9" s="49">
        <f>[1]United!R9</f>
        <v>301365.21999999997</v>
      </c>
      <c r="Z9" s="50">
        <f>[1]Magnolia!S9</f>
        <v>1</v>
      </c>
      <c r="AA9" s="50">
        <f>[1]Molina!S9</f>
        <v>1</v>
      </c>
      <c r="AB9" s="50">
        <f>[1]United!S9</f>
        <v>1</v>
      </c>
      <c r="AC9" s="49">
        <f>[1]Magnolia!T9</f>
        <v>351963.71</v>
      </c>
      <c r="AD9" s="49">
        <f>[1]Molina!T9</f>
        <v>186557.33</v>
      </c>
      <c r="AE9" s="51">
        <f>[1]United!T9</f>
        <v>301365.21999999997</v>
      </c>
      <c r="AF9" s="52">
        <f>[1]Magnolia!U9</f>
        <v>0</v>
      </c>
      <c r="AG9" s="51">
        <f>[1]Molina!U9</f>
        <v>0</v>
      </c>
      <c r="AH9" s="49">
        <f>[1]United!U9</f>
        <v>0</v>
      </c>
      <c r="AI9" s="53">
        <f>SUM(AF9:AH9)</f>
        <v>0</v>
      </c>
      <c r="AJ9" s="49">
        <f t="shared" ref="AJ9:AL9" si="1">AC9+AF9</f>
        <v>351963.71</v>
      </c>
      <c r="AK9" s="49">
        <f t="shared" si="1"/>
        <v>186557.33</v>
      </c>
      <c r="AL9" s="49">
        <f t="shared" si="1"/>
        <v>301365.21999999997</v>
      </c>
      <c r="AM9" s="53">
        <f>SUM(AJ9:AL9)</f>
        <v>839886.26</v>
      </c>
      <c r="AN9" s="49">
        <f t="shared" ref="AN9:AP9" si="2">AC9+W9+AF9</f>
        <v>704018.62</v>
      </c>
      <c r="AO9" s="49">
        <f t="shared" si="2"/>
        <v>373114.66</v>
      </c>
      <c r="AP9" s="49">
        <f t="shared" si="2"/>
        <v>602730.43999999994</v>
      </c>
      <c r="AQ9" s="53">
        <f>SUM(AN9:AP9)</f>
        <v>1679863.72</v>
      </c>
    </row>
    <row r="10" spans="1:43" ht="48" customHeight="1" x14ac:dyDescent="0.25">
      <c r="A10" s="54"/>
      <c r="B10" s="55"/>
      <c r="C10" s="39" t="s">
        <v>29</v>
      </c>
      <c r="D10" s="40"/>
      <c r="E10" s="40"/>
      <c r="F10" s="40"/>
      <c r="G10" s="40"/>
      <c r="H10" s="40"/>
      <c r="I10" s="40"/>
      <c r="J10" s="40" t="str">
        <f>[1]Benchmark!K6</f>
        <v>NA</v>
      </c>
      <c r="K10" s="41" t="s">
        <v>30</v>
      </c>
      <c r="L10" s="40"/>
      <c r="M10" s="42"/>
      <c r="N10" s="43"/>
      <c r="O10" s="43"/>
      <c r="P10" s="43"/>
      <c r="Q10" s="43"/>
      <c r="R10" s="43"/>
      <c r="S10" s="44"/>
      <c r="T10" s="56"/>
      <c r="U10" s="50"/>
      <c r="V10" s="57"/>
      <c r="W10" s="48">
        <f>[1]Magnolia!R10</f>
        <v>0</v>
      </c>
      <c r="X10" s="49">
        <f>[1]Molina!R10</f>
        <v>0</v>
      </c>
      <c r="Y10" s="49">
        <f>[1]United!R10</f>
        <v>0</v>
      </c>
      <c r="Z10" s="50"/>
      <c r="AA10" s="50"/>
      <c r="AB10" s="50"/>
      <c r="AC10" s="49"/>
      <c r="AD10" s="49"/>
      <c r="AE10" s="51"/>
      <c r="AF10" s="52"/>
      <c r="AG10" s="51"/>
      <c r="AH10" s="49"/>
      <c r="AI10" s="53"/>
      <c r="AJ10" s="49"/>
      <c r="AK10" s="49"/>
      <c r="AL10" s="49"/>
      <c r="AM10" s="53"/>
      <c r="AN10" s="49"/>
      <c r="AO10" s="49"/>
      <c r="AP10" s="49"/>
      <c r="AQ10" s="53"/>
    </row>
    <row r="11" spans="1:43" ht="57.95" customHeight="1" x14ac:dyDescent="0.25">
      <c r="A11" s="19" t="s">
        <v>31</v>
      </c>
      <c r="B11" s="20"/>
      <c r="C11" s="39" t="s">
        <v>32</v>
      </c>
      <c r="D11" s="40">
        <f>[1]Benchmark!D7</f>
        <v>0.2019</v>
      </c>
      <c r="E11" s="40">
        <f>[1]Benchmark!E7</f>
        <v>0.1825</v>
      </c>
      <c r="F11" s="40">
        <f>[1]Benchmark!F7</f>
        <v>0.1898</v>
      </c>
      <c r="G11" s="40">
        <f>[1]Benchmark!G7</f>
        <v>0.2263</v>
      </c>
      <c r="H11" s="40">
        <f>[1]Benchmark!H7</f>
        <v>0.1095</v>
      </c>
      <c r="I11" s="40" t="str">
        <f>[1]Benchmark!I7</f>
        <v>14.04%</v>
      </c>
      <c r="J11" s="40">
        <f>[1]Benchmark!K7</f>
        <v>0.22520000000000001</v>
      </c>
      <c r="K11" s="41">
        <f>[1]Benchmark!J7</f>
        <v>0.18395751410870931</v>
      </c>
      <c r="L11" s="40">
        <f>J11</f>
        <v>0.22520000000000001</v>
      </c>
      <c r="M11" s="42">
        <f t="shared" ref="M11:M21" si="3">ROUND(1/((COUNTA($A$9:$B$21))),6)</f>
        <v>8.3333000000000004E-2</v>
      </c>
      <c r="N11" s="43">
        <f>[1]Magnolia!N11</f>
        <v>0.20680000000000001</v>
      </c>
      <c r="O11" s="43">
        <f>[1]Molina!N11</f>
        <v>0.15570000000000001</v>
      </c>
      <c r="P11" s="43">
        <f>[1]United!N11</f>
        <v>0.1946</v>
      </c>
      <c r="Q11" s="58"/>
      <c r="R11" s="58"/>
      <c r="S11" s="59"/>
      <c r="T11" s="60">
        <f>[1]Magnolia!Q11</f>
        <v>0</v>
      </c>
      <c r="U11" s="61">
        <f>[1]Molina!Q11</f>
        <v>0</v>
      </c>
      <c r="V11" s="62">
        <f>[1]United!Q11</f>
        <v>0</v>
      </c>
      <c r="W11" s="48">
        <f>[1]Magnolia!R11</f>
        <v>0</v>
      </c>
      <c r="X11" s="49">
        <f>[1]Molina!R11</f>
        <v>0</v>
      </c>
      <c r="Y11" s="49">
        <f>[1]United!R11</f>
        <v>0</v>
      </c>
      <c r="Z11" s="50">
        <f>[1]Magnolia!S11</f>
        <v>1</v>
      </c>
      <c r="AA11" s="50">
        <f>[1]Molina!S11</f>
        <v>1</v>
      </c>
      <c r="AB11" s="50">
        <f>[1]United!S11</f>
        <v>1</v>
      </c>
      <c r="AC11" s="49">
        <f>[1]Magnolia!T11</f>
        <v>351963.71</v>
      </c>
      <c r="AD11" s="49">
        <f>[1]Molina!T11</f>
        <v>186557.33</v>
      </c>
      <c r="AE11" s="51">
        <f>[1]United!T11</f>
        <v>301365.21999999997</v>
      </c>
      <c r="AF11" s="52">
        <f>[1]Magnolia!U11</f>
        <v>351963.71</v>
      </c>
      <c r="AG11" s="51">
        <f>[1]Molina!U11</f>
        <v>186557.33</v>
      </c>
      <c r="AH11" s="49">
        <f>[1]United!U11</f>
        <v>301365.21999999997</v>
      </c>
      <c r="AI11" s="53">
        <f t="shared" ref="AI11:AI21" si="4">SUM(AF11:AH11)</f>
        <v>839886.26</v>
      </c>
      <c r="AJ11" s="49">
        <f t="shared" ref="AJ11:AL21" si="5">AC11+AF11</f>
        <v>703927.42</v>
      </c>
      <c r="AK11" s="49">
        <f t="shared" si="5"/>
        <v>373114.66</v>
      </c>
      <c r="AL11" s="49">
        <f t="shared" si="5"/>
        <v>602730.43999999994</v>
      </c>
      <c r="AM11" s="53">
        <f t="shared" ref="AM11:AM21" si="6">SUM(AJ11:AL11)</f>
        <v>1679772.52</v>
      </c>
      <c r="AN11" s="49">
        <f t="shared" ref="AN11:AP21" si="7">AC11+W11+AF11</f>
        <v>703927.42</v>
      </c>
      <c r="AO11" s="49">
        <f t="shared" si="7"/>
        <v>373114.66</v>
      </c>
      <c r="AP11" s="49">
        <f t="shared" si="7"/>
        <v>602730.43999999994</v>
      </c>
      <c r="AQ11" s="53">
        <f t="shared" ref="AQ11:AQ21" si="8">SUM(AN11:AP11)</f>
        <v>1679772.52</v>
      </c>
    </row>
    <row r="12" spans="1:43" ht="44.25" customHeight="1" x14ac:dyDescent="0.25">
      <c r="A12" s="19" t="s">
        <v>33</v>
      </c>
      <c r="B12" s="20"/>
      <c r="C12" s="39" t="s">
        <v>34</v>
      </c>
      <c r="D12" s="63">
        <f>[1]Benchmark!D8</f>
        <v>0.4945</v>
      </c>
      <c r="E12" s="63">
        <f>[1]Benchmark!E8</f>
        <v>0.46100000000000002</v>
      </c>
      <c r="F12" s="63">
        <f>[1]Benchmark!F8</f>
        <v>0.48820000000000002</v>
      </c>
      <c r="G12" s="63">
        <f>[1]Benchmark!G8</f>
        <v>0.49070000000000003</v>
      </c>
      <c r="H12" s="63">
        <f>[1]Benchmark!H8</f>
        <v>0.75309999999999999</v>
      </c>
      <c r="I12" s="63" t="str">
        <f>[1]Benchmark!I8</f>
        <v>59.77%</v>
      </c>
      <c r="J12" s="40">
        <f>[1]Benchmark!K8</f>
        <v>0.55585659052561409</v>
      </c>
      <c r="K12" s="41">
        <f>[1]Benchmark!J8</f>
        <v>0.5430767894565407</v>
      </c>
      <c r="L12" s="40">
        <f>J12</f>
        <v>0.55585659052561409</v>
      </c>
      <c r="M12" s="42">
        <f t="shared" si="3"/>
        <v>8.3333000000000004E-2</v>
      </c>
      <c r="N12" s="43">
        <f>[1]Magnolia!N12</f>
        <v>0.54590000000000005</v>
      </c>
      <c r="O12" s="43">
        <f>[1]Molina!N12</f>
        <v>0.62260000000000004</v>
      </c>
      <c r="P12" s="43">
        <f>[1]United!N12</f>
        <v>0.54069999999999996</v>
      </c>
      <c r="Q12" s="58"/>
      <c r="R12" s="58"/>
      <c r="S12" s="59"/>
      <c r="T12" s="60">
        <f>[1]Magnolia!Q12</f>
        <v>0</v>
      </c>
      <c r="U12" s="61">
        <f>[1]Molina!Q12</f>
        <v>1</v>
      </c>
      <c r="V12" s="62">
        <f>[1]United!Q12</f>
        <v>0</v>
      </c>
      <c r="W12" s="48">
        <f>[1]Magnolia!R12</f>
        <v>0</v>
      </c>
      <c r="X12" s="49">
        <f>[1]Molina!R12</f>
        <v>186557.33</v>
      </c>
      <c r="Y12" s="49">
        <f>[1]United!R12</f>
        <v>0</v>
      </c>
      <c r="Z12" s="50">
        <f>[1]Magnolia!S12</f>
        <v>0.98208784298806429</v>
      </c>
      <c r="AA12" s="50">
        <f>[1]Molina!S12</f>
        <v>1</v>
      </c>
      <c r="AB12" s="50">
        <f>[1]United!S12</f>
        <v>0</v>
      </c>
      <c r="AC12" s="49">
        <f>[1]Magnolia!T12</f>
        <v>345659.28</v>
      </c>
      <c r="AD12" s="49">
        <f>[1]Molina!T12</f>
        <v>186557.33</v>
      </c>
      <c r="AE12" s="51">
        <f>[1]United!T12</f>
        <v>0</v>
      </c>
      <c r="AF12" s="52">
        <f>[1]Magnolia!U12</f>
        <v>345659.28</v>
      </c>
      <c r="AG12" s="51">
        <f>[1]Molina!U12</f>
        <v>0</v>
      </c>
      <c r="AH12" s="49">
        <f>[1]United!U12</f>
        <v>0</v>
      </c>
      <c r="AI12" s="53">
        <f t="shared" si="4"/>
        <v>345659.28</v>
      </c>
      <c r="AJ12" s="49">
        <f t="shared" si="5"/>
        <v>691318.56</v>
      </c>
      <c r="AK12" s="49">
        <f t="shared" si="5"/>
        <v>186557.33</v>
      </c>
      <c r="AL12" s="49">
        <f t="shared" si="5"/>
        <v>0</v>
      </c>
      <c r="AM12" s="53">
        <f t="shared" si="6"/>
        <v>877875.89</v>
      </c>
      <c r="AN12" s="49">
        <f t="shared" si="7"/>
        <v>691318.56</v>
      </c>
      <c r="AO12" s="49">
        <f t="shared" si="7"/>
        <v>373114.66</v>
      </c>
      <c r="AP12" s="49">
        <f t="shared" si="7"/>
        <v>0</v>
      </c>
      <c r="AQ12" s="53">
        <f t="shared" si="8"/>
        <v>1064433.22</v>
      </c>
    </row>
    <row r="13" spans="1:43" ht="45" customHeight="1" x14ac:dyDescent="0.25">
      <c r="A13" s="19" t="s">
        <v>35</v>
      </c>
      <c r="B13" s="20"/>
      <c r="C13" s="39" t="s">
        <v>36</v>
      </c>
      <c r="D13" s="63"/>
      <c r="E13" s="63">
        <f>[1]Benchmark!E9</f>
        <v>0.63029999999999997</v>
      </c>
      <c r="F13" s="63"/>
      <c r="G13" s="63">
        <f>[1]Benchmark!G9</f>
        <v>0.66959999999999997</v>
      </c>
      <c r="H13" s="63"/>
      <c r="I13" s="63" t="str">
        <f>[1]Benchmark!I9</f>
        <v>54.66%</v>
      </c>
      <c r="J13" s="40">
        <f>[1]Benchmark!K9</f>
        <v>0.71360000000000001</v>
      </c>
      <c r="K13" s="41">
        <f>[1]Benchmark!J9</f>
        <v>0.62858557668846704</v>
      </c>
      <c r="L13" s="40">
        <f>J13</f>
        <v>0.71360000000000001</v>
      </c>
      <c r="M13" s="42">
        <f t="shared" si="3"/>
        <v>8.3333000000000004E-2</v>
      </c>
      <c r="N13" s="43">
        <f>[1]Magnolia!N13</f>
        <v>0.66920000000000002</v>
      </c>
      <c r="O13" s="43">
        <f>[1]Molina!N13</f>
        <v>0.62770000000000004</v>
      </c>
      <c r="P13" s="43">
        <f>[1]United!N13</f>
        <v>0.66439999999999999</v>
      </c>
      <c r="Q13" s="58"/>
      <c r="R13" s="58"/>
      <c r="S13" s="59"/>
      <c r="T13" s="60">
        <f>[1]Magnolia!Q13</f>
        <v>0</v>
      </c>
      <c r="U13" s="61">
        <f>[1]Molina!Q13</f>
        <v>0</v>
      </c>
      <c r="V13" s="62">
        <f>[1]United!Q13</f>
        <v>0</v>
      </c>
      <c r="W13" s="48">
        <f>[1]Magnolia!R13</f>
        <v>0</v>
      </c>
      <c r="X13" s="49">
        <f>[1]Molina!R13</f>
        <v>0</v>
      </c>
      <c r="Y13" s="49">
        <f>[1]United!R13</f>
        <v>0</v>
      </c>
      <c r="Z13" s="50">
        <f>[1]Magnolia!S13</f>
        <v>0</v>
      </c>
      <c r="AA13" s="50">
        <f>[1]Molina!S13</f>
        <v>0</v>
      </c>
      <c r="AB13" s="50">
        <f>[1]United!S13</f>
        <v>0</v>
      </c>
      <c r="AC13" s="49">
        <f>[1]Magnolia!T13</f>
        <v>0</v>
      </c>
      <c r="AD13" s="49">
        <f>[1]Molina!T13</f>
        <v>0</v>
      </c>
      <c r="AE13" s="51">
        <f>[1]United!T13</f>
        <v>0</v>
      </c>
      <c r="AF13" s="52">
        <f>[1]Magnolia!U13</f>
        <v>0</v>
      </c>
      <c r="AG13" s="51">
        <f>[1]Molina!U13</f>
        <v>0</v>
      </c>
      <c r="AH13" s="49">
        <f>[1]United!U13</f>
        <v>0</v>
      </c>
      <c r="AI13" s="53">
        <f t="shared" si="4"/>
        <v>0</v>
      </c>
      <c r="AJ13" s="49">
        <f t="shared" si="5"/>
        <v>0</v>
      </c>
      <c r="AK13" s="49">
        <f t="shared" si="5"/>
        <v>0</v>
      </c>
      <c r="AL13" s="49">
        <f t="shared" si="5"/>
        <v>0</v>
      </c>
      <c r="AM13" s="53">
        <f t="shared" si="6"/>
        <v>0</v>
      </c>
      <c r="AN13" s="49">
        <f t="shared" si="7"/>
        <v>0</v>
      </c>
      <c r="AO13" s="49">
        <f t="shared" si="7"/>
        <v>0</v>
      </c>
      <c r="AP13" s="49">
        <f t="shared" si="7"/>
        <v>0</v>
      </c>
      <c r="AQ13" s="53">
        <f t="shared" si="8"/>
        <v>0</v>
      </c>
    </row>
    <row r="14" spans="1:43" ht="45" customHeight="1" x14ac:dyDescent="0.25">
      <c r="A14" s="19" t="s">
        <v>37</v>
      </c>
      <c r="B14" s="20"/>
      <c r="C14" s="39"/>
      <c r="D14" s="63">
        <f>[1]Benchmark!D10</f>
        <v>0.88319999999999999</v>
      </c>
      <c r="E14" s="63">
        <f>[1]Benchmark!E10</f>
        <v>0.81620000000000004</v>
      </c>
      <c r="F14" s="63">
        <f>[1]Benchmark!F10</f>
        <v>0.90510000000000002</v>
      </c>
      <c r="G14" s="63">
        <f>[1]Benchmark!G10</f>
        <v>0.96840000000000004</v>
      </c>
      <c r="H14" s="63">
        <f>[1]Benchmark!H10</f>
        <v>0.82</v>
      </c>
      <c r="I14" s="63" t="str">
        <f>[1]Benchmark!I10</f>
        <v>95.38%</v>
      </c>
      <c r="J14" s="40">
        <f>[1]Benchmark!K10</f>
        <v>0.94920000000000004</v>
      </c>
      <c r="K14" s="41">
        <f>[1]Benchmark!J10</f>
        <v>0.88972243704615095</v>
      </c>
      <c r="L14" s="40">
        <f t="shared" ref="L14:L19" si="9">J14</f>
        <v>0.94920000000000004</v>
      </c>
      <c r="M14" s="42">
        <f t="shared" si="3"/>
        <v>8.3333000000000004E-2</v>
      </c>
      <c r="N14" s="43">
        <f>[1]Magnolia!N14</f>
        <v>0.95620000000000005</v>
      </c>
      <c r="O14" s="43">
        <f>[1]Molina!N14</f>
        <v>0.91969999999999996</v>
      </c>
      <c r="P14" s="43">
        <f>[1]United!N14</f>
        <v>0.9204</v>
      </c>
      <c r="Q14" s="58"/>
      <c r="R14" s="58"/>
      <c r="S14" s="59"/>
      <c r="T14" s="60">
        <f>[1]Magnolia!Q14</f>
        <v>1</v>
      </c>
      <c r="U14" s="61">
        <f>[1]Molina!Q14</f>
        <v>0</v>
      </c>
      <c r="V14" s="62">
        <f>[1]United!Q14</f>
        <v>0</v>
      </c>
      <c r="W14" s="48">
        <f>[1]Magnolia!R14</f>
        <v>352054.91</v>
      </c>
      <c r="X14" s="49">
        <f>[1]Molina!R14</f>
        <v>0</v>
      </c>
      <c r="Y14" s="49">
        <f>[1]United!R14</f>
        <v>0</v>
      </c>
      <c r="Z14" s="50">
        <f>[1]Magnolia!S14</f>
        <v>1</v>
      </c>
      <c r="AA14" s="50">
        <f>[1]Molina!S14</f>
        <v>0</v>
      </c>
      <c r="AB14" s="50">
        <f>[1]United!S14</f>
        <v>0</v>
      </c>
      <c r="AC14" s="49">
        <f>[1]Magnolia!T14</f>
        <v>351963.71</v>
      </c>
      <c r="AD14" s="49">
        <f>[1]Molina!T14</f>
        <v>0</v>
      </c>
      <c r="AE14" s="51">
        <f>[1]United!T14</f>
        <v>0</v>
      </c>
      <c r="AF14" s="52">
        <f>[1]Magnolia!U14</f>
        <v>0</v>
      </c>
      <c r="AG14" s="51">
        <f>[1]Molina!U14</f>
        <v>0</v>
      </c>
      <c r="AH14" s="49">
        <f>[1]United!U14</f>
        <v>0</v>
      </c>
      <c r="AI14" s="53">
        <f t="shared" si="4"/>
        <v>0</v>
      </c>
      <c r="AJ14" s="49">
        <f t="shared" si="5"/>
        <v>351963.71</v>
      </c>
      <c r="AK14" s="49">
        <f t="shared" si="5"/>
        <v>0</v>
      </c>
      <c r="AL14" s="49">
        <f t="shared" si="5"/>
        <v>0</v>
      </c>
      <c r="AM14" s="53">
        <f t="shared" si="6"/>
        <v>351963.71</v>
      </c>
      <c r="AN14" s="49">
        <f t="shared" si="7"/>
        <v>704018.62</v>
      </c>
      <c r="AO14" s="49">
        <f t="shared" si="7"/>
        <v>0</v>
      </c>
      <c r="AP14" s="49">
        <f t="shared" si="7"/>
        <v>0</v>
      </c>
      <c r="AQ14" s="53">
        <f t="shared" si="8"/>
        <v>704018.62</v>
      </c>
    </row>
    <row r="15" spans="1:43" ht="51" customHeight="1" x14ac:dyDescent="0.25">
      <c r="A15" s="19" t="s">
        <v>38</v>
      </c>
      <c r="B15" s="20"/>
      <c r="C15" s="64" t="s">
        <v>39</v>
      </c>
      <c r="D15" s="63" t="s">
        <v>40</v>
      </c>
      <c r="E15" s="63" t="s">
        <v>40</v>
      </c>
      <c r="F15" s="63" t="s">
        <v>40</v>
      </c>
      <c r="G15" s="63" t="s">
        <v>40</v>
      </c>
      <c r="H15" s="63" t="s">
        <v>40</v>
      </c>
      <c r="I15" s="63" t="s">
        <v>40</v>
      </c>
      <c r="J15" s="40">
        <f>[1]Benchmark!K11</f>
        <v>0.50119999999999998</v>
      </c>
      <c r="K15" s="41"/>
      <c r="L15" s="40">
        <f t="shared" si="9"/>
        <v>0.50119999999999998</v>
      </c>
      <c r="M15" s="42">
        <f t="shared" si="3"/>
        <v>8.3333000000000004E-2</v>
      </c>
      <c r="N15" s="43">
        <f>[1]Magnolia!N15</f>
        <v>0.56930000000000003</v>
      </c>
      <c r="O15" s="43">
        <f>[1]Molina!N15</f>
        <v>0.52310000000000001</v>
      </c>
      <c r="P15" s="43">
        <f>[1]United!N15</f>
        <v>0.51090000000000002</v>
      </c>
      <c r="Q15" s="58"/>
      <c r="R15" s="58"/>
      <c r="S15" s="59"/>
      <c r="T15" s="60">
        <f>[1]Magnolia!Q15</f>
        <v>1</v>
      </c>
      <c r="U15" s="61">
        <f>[1]Molina!Q15</f>
        <v>1</v>
      </c>
      <c r="V15" s="62">
        <f>[1]United!Q15</f>
        <v>1</v>
      </c>
      <c r="W15" s="48">
        <f>[1]Magnolia!R15</f>
        <v>352054.91</v>
      </c>
      <c r="X15" s="49">
        <f>[1]Molina!R15</f>
        <v>186557.33</v>
      </c>
      <c r="Y15" s="49">
        <f>[1]United!R15</f>
        <v>301365.21999999997</v>
      </c>
      <c r="Z15" s="50">
        <f>[1]Magnolia!S15</f>
        <v>1</v>
      </c>
      <c r="AA15" s="50">
        <f>[1]Molina!S15</f>
        <v>1</v>
      </c>
      <c r="AB15" s="50">
        <f>[1]United!S15</f>
        <v>1</v>
      </c>
      <c r="AC15" s="49">
        <f>[1]Magnolia!T15</f>
        <v>351963.71</v>
      </c>
      <c r="AD15" s="49">
        <f>[1]Molina!T15</f>
        <v>186557.33</v>
      </c>
      <c r="AE15" s="51">
        <f>[1]United!T15</f>
        <v>301365.21999999997</v>
      </c>
      <c r="AF15" s="52">
        <f>[1]Magnolia!U15</f>
        <v>0</v>
      </c>
      <c r="AG15" s="51">
        <f>[1]Molina!U15</f>
        <v>0</v>
      </c>
      <c r="AH15" s="49">
        <f>[1]United!U15</f>
        <v>0</v>
      </c>
      <c r="AI15" s="53">
        <f t="shared" si="4"/>
        <v>0</v>
      </c>
      <c r="AJ15" s="49">
        <f t="shared" si="5"/>
        <v>351963.71</v>
      </c>
      <c r="AK15" s="49">
        <f t="shared" si="5"/>
        <v>186557.33</v>
      </c>
      <c r="AL15" s="49">
        <f t="shared" si="5"/>
        <v>301365.21999999997</v>
      </c>
      <c r="AM15" s="53">
        <f t="shared" si="6"/>
        <v>839886.26</v>
      </c>
      <c r="AN15" s="49">
        <f t="shared" si="7"/>
        <v>704018.62</v>
      </c>
      <c r="AO15" s="49">
        <f t="shared" si="7"/>
        <v>373114.66</v>
      </c>
      <c r="AP15" s="49">
        <f t="shared" si="7"/>
        <v>602730.43999999994</v>
      </c>
      <c r="AQ15" s="53">
        <f t="shared" si="8"/>
        <v>1679863.72</v>
      </c>
    </row>
    <row r="16" spans="1:43" ht="50.25" customHeight="1" x14ac:dyDescent="0.25">
      <c r="A16" s="19" t="s">
        <v>38</v>
      </c>
      <c r="B16" s="20"/>
      <c r="C16" s="64" t="s">
        <v>41</v>
      </c>
      <c r="D16" s="63" t="s">
        <v>40</v>
      </c>
      <c r="E16" s="63" t="s">
        <v>40</v>
      </c>
      <c r="F16" s="63" t="s">
        <v>40</v>
      </c>
      <c r="G16" s="63" t="s">
        <v>40</v>
      </c>
      <c r="H16" s="63" t="s">
        <v>40</v>
      </c>
      <c r="I16" s="63" t="s">
        <v>40</v>
      </c>
      <c r="J16" s="40">
        <f>[1]Benchmark!K12</f>
        <v>0.60829999999999995</v>
      </c>
      <c r="K16" s="41"/>
      <c r="L16" s="40">
        <f t="shared" si="9"/>
        <v>0.60829999999999995</v>
      </c>
      <c r="M16" s="42">
        <f t="shared" si="3"/>
        <v>8.3333000000000004E-2</v>
      </c>
      <c r="N16" s="43">
        <f>[1]Magnolia!N16</f>
        <v>0.63019999999999998</v>
      </c>
      <c r="O16" s="43">
        <f>[1]Molina!N16</f>
        <v>0.65449999999999997</v>
      </c>
      <c r="P16" s="43">
        <f>[1]United!N16</f>
        <v>0.63500000000000001</v>
      </c>
      <c r="Q16" s="58"/>
      <c r="R16" s="58"/>
      <c r="S16" s="59"/>
      <c r="T16" s="60">
        <f>[1]Magnolia!Q16</f>
        <v>1</v>
      </c>
      <c r="U16" s="61">
        <f>[1]Molina!Q16</f>
        <v>1</v>
      </c>
      <c r="V16" s="62">
        <f>[1]United!Q16</f>
        <v>1</v>
      </c>
      <c r="W16" s="48">
        <f>[1]Magnolia!R16</f>
        <v>352054.91</v>
      </c>
      <c r="X16" s="49">
        <f>[1]Molina!R16</f>
        <v>186557.33</v>
      </c>
      <c r="Y16" s="49">
        <f>[1]United!R16</f>
        <v>301365.21999999997</v>
      </c>
      <c r="Z16" s="50">
        <f>[1]Magnolia!S16</f>
        <v>1</v>
      </c>
      <c r="AA16" s="50">
        <f>[1]Molina!S16</f>
        <v>1</v>
      </c>
      <c r="AB16" s="50">
        <f>[1]United!S16</f>
        <v>1</v>
      </c>
      <c r="AC16" s="49">
        <f>[1]Magnolia!T16</f>
        <v>351963.71</v>
      </c>
      <c r="AD16" s="49">
        <f>[1]Molina!T16</f>
        <v>186557.33</v>
      </c>
      <c r="AE16" s="51">
        <f>[1]United!T16</f>
        <v>301365.21999999997</v>
      </c>
      <c r="AF16" s="52">
        <f>[1]Magnolia!U16</f>
        <v>0</v>
      </c>
      <c r="AG16" s="51">
        <f>[1]Molina!U16</f>
        <v>0</v>
      </c>
      <c r="AH16" s="49">
        <f>[1]United!U16</f>
        <v>0</v>
      </c>
      <c r="AI16" s="53">
        <f t="shared" si="4"/>
        <v>0</v>
      </c>
      <c r="AJ16" s="49">
        <f t="shared" si="5"/>
        <v>351963.71</v>
      </c>
      <c r="AK16" s="49">
        <f t="shared" si="5"/>
        <v>186557.33</v>
      </c>
      <c r="AL16" s="49">
        <f t="shared" si="5"/>
        <v>301365.21999999997</v>
      </c>
      <c r="AM16" s="53">
        <f t="shared" si="6"/>
        <v>839886.26</v>
      </c>
      <c r="AN16" s="49">
        <f t="shared" si="7"/>
        <v>704018.62</v>
      </c>
      <c r="AO16" s="49">
        <f t="shared" si="7"/>
        <v>373114.66</v>
      </c>
      <c r="AP16" s="49">
        <f t="shared" si="7"/>
        <v>602730.43999999994</v>
      </c>
      <c r="AQ16" s="53">
        <f t="shared" si="8"/>
        <v>1679863.72</v>
      </c>
    </row>
    <row r="17" spans="1:43" ht="44.25" customHeight="1" x14ac:dyDescent="0.25">
      <c r="A17" s="19" t="s">
        <v>38</v>
      </c>
      <c r="B17" s="20"/>
      <c r="C17" s="64" t="s">
        <v>42</v>
      </c>
      <c r="D17" s="63" t="s">
        <v>40</v>
      </c>
      <c r="E17" s="63" t="s">
        <v>40</v>
      </c>
      <c r="F17" s="63" t="s">
        <v>40</v>
      </c>
      <c r="G17" s="63" t="s">
        <v>40</v>
      </c>
      <c r="H17" s="63" t="s">
        <v>40</v>
      </c>
      <c r="I17" s="63" t="s">
        <v>40</v>
      </c>
      <c r="J17" s="40">
        <f>[1]Benchmark!K13</f>
        <v>0.51090000000000002</v>
      </c>
      <c r="K17" s="41"/>
      <c r="L17" s="40">
        <f t="shared" si="9"/>
        <v>0.51090000000000002</v>
      </c>
      <c r="M17" s="42">
        <f t="shared" si="3"/>
        <v>8.3333000000000004E-2</v>
      </c>
      <c r="N17" s="43">
        <f>[1]Magnolia!N17</f>
        <v>0.66669999999999996</v>
      </c>
      <c r="O17" s="43">
        <f>[1]Molina!N17</f>
        <v>0.60099999999999998</v>
      </c>
      <c r="P17" s="43">
        <f>[1]United!N17</f>
        <v>0.59289999999999998</v>
      </c>
      <c r="Q17" s="58"/>
      <c r="R17" s="58"/>
      <c r="S17" s="59"/>
      <c r="T17" s="60">
        <f>[1]Magnolia!Q17</f>
        <v>1</v>
      </c>
      <c r="U17" s="61">
        <f>[1]Molina!Q17</f>
        <v>1</v>
      </c>
      <c r="V17" s="62">
        <f>[1]United!Q17</f>
        <v>1</v>
      </c>
      <c r="W17" s="48">
        <f>[1]Magnolia!R17</f>
        <v>352054.91</v>
      </c>
      <c r="X17" s="49">
        <f>[1]Molina!R17</f>
        <v>186557.33</v>
      </c>
      <c r="Y17" s="49">
        <f>[1]United!R17</f>
        <v>301365.21999999997</v>
      </c>
      <c r="Z17" s="50">
        <f>[1]Magnolia!S17</f>
        <v>1</v>
      </c>
      <c r="AA17" s="50">
        <f>[1]Molina!S17</f>
        <v>1</v>
      </c>
      <c r="AB17" s="50">
        <f>[1]United!S17</f>
        <v>1</v>
      </c>
      <c r="AC17" s="49">
        <f>[1]Magnolia!T17</f>
        <v>351963.71</v>
      </c>
      <c r="AD17" s="49">
        <f>[1]Molina!T17</f>
        <v>186557.33</v>
      </c>
      <c r="AE17" s="51">
        <f>[1]United!T17</f>
        <v>301365.21999999997</v>
      </c>
      <c r="AF17" s="52">
        <f>[1]Magnolia!U17</f>
        <v>0</v>
      </c>
      <c r="AG17" s="51">
        <f>[1]Molina!U17</f>
        <v>0</v>
      </c>
      <c r="AH17" s="49">
        <f>[1]United!U17</f>
        <v>0</v>
      </c>
      <c r="AI17" s="53">
        <f t="shared" si="4"/>
        <v>0</v>
      </c>
      <c r="AJ17" s="49">
        <f t="shared" si="5"/>
        <v>351963.71</v>
      </c>
      <c r="AK17" s="49">
        <f t="shared" si="5"/>
        <v>186557.33</v>
      </c>
      <c r="AL17" s="49">
        <f t="shared" si="5"/>
        <v>301365.21999999997</v>
      </c>
      <c r="AM17" s="53">
        <f t="shared" si="6"/>
        <v>839886.26</v>
      </c>
      <c r="AN17" s="49">
        <f t="shared" si="7"/>
        <v>704018.62</v>
      </c>
      <c r="AO17" s="49">
        <f t="shared" si="7"/>
        <v>373114.66</v>
      </c>
      <c r="AP17" s="49">
        <f t="shared" si="7"/>
        <v>602730.43999999994</v>
      </c>
      <c r="AQ17" s="53">
        <f t="shared" si="8"/>
        <v>1679863.72</v>
      </c>
    </row>
    <row r="18" spans="1:43" ht="45.75" customHeight="1" x14ac:dyDescent="0.25">
      <c r="A18" s="19" t="s">
        <v>43</v>
      </c>
      <c r="B18" s="20"/>
      <c r="C18" s="39" t="s">
        <v>44</v>
      </c>
      <c r="D18" s="63">
        <f>[1]Benchmark!D14</f>
        <v>0.7117</v>
      </c>
      <c r="E18" s="63">
        <f>[1]Benchmark!E14</f>
        <v>0.73209999999999997</v>
      </c>
      <c r="F18" s="63">
        <f>[1]Benchmark!F14</f>
        <v>0.73360000000000003</v>
      </c>
      <c r="G18" s="63">
        <f>[1]Benchmark!G14</f>
        <v>0.75790000000000002</v>
      </c>
      <c r="H18" s="63">
        <f>[1]Benchmark!H14</f>
        <v>0.64749999999999996</v>
      </c>
      <c r="I18" s="63" t="str">
        <f>[1]Benchmark!I14</f>
        <v>69.53%</v>
      </c>
      <c r="J18" s="40">
        <f>[1]Benchmark!K14</f>
        <v>0.72889999999999999</v>
      </c>
      <c r="K18" s="41">
        <f>[1]Benchmark!J14</f>
        <v>0.71937644538627266</v>
      </c>
      <c r="L18" s="40">
        <f t="shared" si="9"/>
        <v>0.72889999999999999</v>
      </c>
      <c r="M18" s="42">
        <f t="shared" si="3"/>
        <v>8.3333000000000004E-2</v>
      </c>
      <c r="N18" s="43">
        <f>[1]Magnolia!N18</f>
        <v>0.78400000000000003</v>
      </c>
      <c r="O18" s="43">
        <f>[1]Molina!N18</f>
        <v>0.80369999999999997</v>
      </c>
      <c r="P18" s="43">
        <f>[1]United!N18</f>
        <v>0.79049999999999998</v>
      </c>
      <c r="Q18" s="58"/>
      <c r="R18" s="58"/>
      <c r="S18" s="59"/>
      <c r="T18" s="60">
        <f>[1]Magnolia!Q18</f>
        <v>1</v>
      </c>
      <c r="U18" s="61">
        <f>[1]Molina!Q18</f>
        <v>1</v>
      </c>
      <c r="V18" s="62">
        <f>[1]United!Q18</f>
        <v>1</v>
      </c>
      <c r="W18" s="48">
        <f>[1]Magnolia!R18</f>
        <v>352054.91</v>
      </c>
      <c r="X18" s="49">
        <f>[1]Molina!R18</f>
        <v>186557.33</v>
      </c>
      <c r="Y18" s="49">
        <f>[1]United!R18</f>
        <v>301365.21999999997</v>
      </c>
      <c r="Z18" s="50">
        <f>[1]Magnolia!S18</f>
        <v>1</v>
      </c>
      <c r="AA18" s="50">
        <f>[1]Molina!S18</f>
        <v>1</v>
      </c>
      <c r="AB18" s="50">
        <f>[1]United!S18</f>
        <v>1</v>
      </c>
      <c r="AC18" s="49">
        <f>[1]Magnolia!T18</f>
        <v>351963.71</v>
      </c>
      <c r="AD18" s="49">
        <f>[1]Molina!T18</f>
        <v>186557.33</v>
      </c>
      <c r="AE18" s="51">
        <f>[1]United!T18</f>
        <v>301365.21999999997</v>
      </c>
      <c r="AF18" s="52">
        <f>[1]Magnolia!U18</f>
        <v>0</v>
      </c>
      <c r="AG18" s="51">
        <f>[1]Molina!U18</f>
        <v>0</v>
      </c>
      <c r="AH18" s="49">
        <f>[1]United!U18</f>
        <v>0</v>
      </c>
      <c r="AI18" s="53">
        <f t="shared" si="4"/>
        <v>0</v>
      </c>
      <c r="AJ18" s="49">
        <f t="shared" si="5"/>
        <v>351963.71</v>
      </c>
      <c r="AK18" s="49">
        <f t="shared" si="5"/>
        <v>186557.33</v>
      </c>
      <c r="AL18" s="49">
        <f t="shared" si="5"/>
        <v>301365.21999999997</v>
      </c>
      <c r="AM18" s="53">
        <f t="shared" si="6"/>
        <v>839886.26</v>
      </c>
      <c r="AN18" s="49">
        <f t="shared" si="7"/>
        <v>704018.62</v>
      </c>
      <c r="AO18" s="49">
        <f t="shared" si="7"/>
        <v>373114.66</v>
      </c>
      <c r="AP18" s="49">
        <f t="shared" si="7"/>
        <v>602730.43999999994</v>
      </c>
      <c r="AQ18" s="53">
        <f t="shared" si="8"/>
        <v>1679863.72</v>
      </c>
    </row>
    <row r="19" spans="1:43" ht="60" customHeight="1" x14ac:dyDescent="0.25">
      <c r="A19" s="19" t="s">
        <v>45</v>
      </c>
      <c r="B19" s="20"/>
      <c r="C19" s="39" t="s">
        <v>46</v>
      </c>
      <c r="D19" s="63">
        <f>[1]Benchmark!D15</f>
        <v>0.51480000000000004</v>
      </c>
      <c r="E19" s="63">
        <f>[1]Benchmark!E15</f>
        <v>0.48259999999999997</v>
      </c>
      <c r="F19" s="63">
        <f>[1]Benchmark!F15</f>
        <v>0.4889</v>
      </c>
      <c r="G19" s="63">
        <f>[1]Benchmark!G15</f>
        <v>0.50760000000000005</v>
      </c>
      <c r="H19" s="63">
        <f>[1]Benchmark!H15</f>
        <v>0.6048</v>
      </c>
      <c r="I19" s="63" t="str">
        <f>[1]Benchmark!I15</f>
        <v>48.65%</v>
      </c>
      <c r="J19" s="40">
        <f>[1]Benchmark!K15</f>
        <v>0.53836347680307717</v>
      </c>
      <c r="K19" s="41">
        <f>[1]Benchmark!J15</f>
        <v>0.50977614682636763</v>
      </c>
      <c r="L19" s="40">
        <f t="shared" si="9"/>
        <v>0.53836347680307717</v>
      </c>
      <c r="M19" s="42">
        <f t="shared" si="3"/>
        <v>8.3333000000000004E-2</v>
      </c>
      <c r="N19" s="43">
        <f>[1]Magnolia!N19</f>
        <v>0.41789999999999999</v>
      </c>
      <c r="O19" s="43">
        <f>[1]Molina!N19</f>
        <v>0.4733</v>
      </c>
      <c r="P19" s="43">
        <f>[1]United!N19</f>
        <v>0.4819</v>
      </c>
      <c r="Q19" s="58"/>
      <c r="R19" s="58"/>
      <c r="S19" s="59"/>
      <c r="T19" s="60">
        <f>[1]Magnolia!Q19</f>
        <v>0</v>
      </c>
      <c r="U19" s="61">
        <f>[1]Molina!Q19</f>
        <v>0</v>
      </c>
      <c r="V19" s="62">
        <f>[1]United!Q19</f>
        <v>0</v>
      </c>
      <c r="W19" s="48">
        <f>[1]Magnolia!R19</f>
        <v>0</v>
      </c>
      <c r="X19" s="49">
        <f>[1]Molina!R19</f>
        <v>0</v>
      </c>
      <c r="Y19" s="49">
        <f>[1]United!R19</f>
        <v>0</v>
      </c>
      <c r="Z19" s="50">
        <f>[1]Magnolia!S19</f>
        <v>1</v>
      </c>
      <c r="AA19" s="50">
        <f>[1]Molina!S19</f>
        <v>0</v>
      </c>
      <c r="AB19" s="50">
        <f>[1]United!S19</f>
        <v>0</v>
      </c>
      <c r="AC19" s="49">
        <f>[1]Magnolia!T19</f>
        <v>351963.71</v>
      </c>
      <c r="AD19" s="49">
        <f>[1]Molina!T19</f>
        <v>0</v>
      </c>
      <c r="AE19" s="51">
        <f>[1]United!T19</f>
        <v>0</v>
      </c>
      <c r="AF19" s="52">
        <f>[1]Magnolia!U19</f>
        <v>0</v>
      </c>
      <c r="AG19" s="51">
        <f>[1]Molina!U19</f>
        <v>0</v>
      </c>
      <c r="AH19" s="49">
        <f>[1]United!U19</f>
        <v>0</v>
      </c>
      <c r="AI19" s="53">
        <f t="shared" si="4"/>
        <v>0</v>
      </c>
      <c r="AJ19" s="49">
        <f t="shared" si="5"/>
        <v>351963.71</v>
      </c>
      <c r="AK19" s="49">
        <f t="shared" si="5"/>
        <v>0</v>
      </c>
      <c r="AL19" s="49">
        <f t="shared" si="5"/>
        <v>0</v>
      </c>
      <c r="AM19" s="53">
        <f t="shared" si="6"/>
        <v>351963.71</v>
      </c>
      <c r="AN19" s="49">
        <f t="shared" si="7"/>
        <v>351963.71</v>
      </c>
      <c r="AO19" s="49">
        <f t="shared" si="7"/>
        <v>0</v>
      </c>
      <c r="AP19" s="49">
        <f t="shared" si="7"/>
        <v>0</v>
      </c>
      <c r="AQ19" s="53">
        <f t="shared" si="8"/>
        <v>351963.71</v>
      </c>
    </row>
    <row r="20" spans="1:43" ht="32.25" customHeight="1" x14ac:dyDescent="0.25">
      <c r="A20" s="19" t="s">
        <v>47</v>
      </c>
      <c r="B20" s="20"/>
      <c r="C20" s="65"/>
      <c r="D20" s="66" t="s">
        <v>40</v>
      </c>
      <c r="E20" s="66" t="s">
        <v>40</v>
      </c>
      <c r="F20" s="66" t="s">
        <v>40</v>
      </c>
      <c r="G20" s="66" t="s">
        <v>40</v>
      </c>
      <c r="H20" s="63" t="s">
        <v>40</v>
      </c>
      <c r="I20" s="63" t="s">
        <v>40</v>
      </c>
      <c r="J20" s="67" t="str">
        <f>[1]Benchmark!K16</f>
        <v>2 percentage point improvement over CY 2021 Individual CCO Rate</v>
      </c>
      <c r="K20" s="68"/>
      <c r="L20" s="69" t="s">
        <v>48</v>
      </c>
      <c r="M20" s="42">
        <f t="shared" si="3"/>
        <v>8.3333000000000004E-2</v>
      </c>
      <c r="N20" s="43">
        <f>[1]Magnolia!N20</f>
        <v>0.32879999999999998</v>
      </c>
      <c r="O20" s="43">
        <f>[1]Molina!N20</f>
        <v>0.371</v>
      </c>
      <c r="P20" s="43">
        <f>[1]United!N20</f>
        <v>0.38</v>
      </c>
      <c r="Q20" s="58"/>
      <c r="R20" s="58"/>
      <c r="S20" s="59"/>
      <c r="T20" s="60">
        <f>[1]Magnolia!Q20</f>
        <v>1</v>
      </c>
      <c r="U20" s="61">
        <f>[1]Molina!Q20</f>
        <v>0</v>
      </c>
      <c r="V20" s="62">
        <f>[1]United!Q20</f>
        <v>0</v>
      </c>
      <c r="W20" s="48">
        <f>[1]Magnolia!R20</f>
        <v>352054.91</v>
      </c>
      <c r="X20" s="49">
        <f>[1]Molina!R20</f>
        <v>0</v>
      </c>
      <c r="Y20" s="49">
        <f>[1]United!R20</f>
        <v>0</v>
      </c>
      <c r="Z20" s="50">
        <f>[1]Magnolia!S20</f>
        <v>1</v>
      </c>
      <c r="AA20" s="50">
        <f>[1]Molina!S20</f>
        <v>1</v>
      </c>
      <c r="AB20" s="50">
        <f>[1]United!S20</f>
        <v>1</v>
      </c>
      <c r="AC20" s="49">
        <f>[1]Magnolia!T20</f>
        <v>351963.71</v>
      </c>
      <c r="AD20" s="49">
        <f>[1]Molina!T20</f>
        <v>186557.33</v>
      </c>
      <c r="AE20" s="51">
        <f>[1]United!T20</f>
        <v>301365.21999999997</v>
      </c>
      <c r="AF20" s="52">
        <f>[1]Magnolia!U20</f>
        <v>0</v>
      </c>
      <c r="AG20" s="51">
        <f>[1]Molina!U20</f>
        <v>0</v>
      </c>
      <c r="AH20" s="49">
        <f>[1]United!U20</f>
        <v>0</v>
      </c>
      <c r="AI20" s="53">
        <f t="shared" si="4"/>
        <v>0</v>
      </c>
      <c r="AJ20" s="49">
        <f t="shared" si="5"/>
        <v>351963.71</v>
      </c>
      <c r="AK20" s="49">
        <f t="shared" si="5"/>
        <v>186557.33</v>
      </c>
      <c r="AL20" s="49">
        <f t="shared" si="5"/>
        <v>301365.21999999997</v>
      </c>
      <c r="AM20" s="53">
        <f t="shared" si="6"/>
        <v>839886.26</v>
      </c>
      <c r="AN20" s="49">
        <f t="shared" si="7"/>
        <v>704018.62</v>
      </c>
      <c r="AO20" s="49">
        <f t="shared" si="7"/>
        <v>186557.33</v>
      </c>
      <c r="AP20" s="49">
        <f t="shared" si="7"/>
        <v>301365.21999999997</v>
      </c>
      <c r="AQ20" s="53">
        <f t="shared" si="8"/>
        <v>1191941.17</v>
      </c>
    </row>
    <row r="21" spans="1:43" ht="36.75" customHeight="1" thickBot="1" x14ac:dyDescent="0.3">
      <c r="A21" s="70" t="s">
        <v>49</v>
      </c>
      <c r="B21" s="71"/>
      <c r="C21" s="72"/>
      <c r="D21" s="66" t="s">
        <v>40</v>
      </c>
      <c r="E21" s="73" t="s">
        <v>40</v>
      </c>
      <c r="F21" s="73" t="s">
        <v>40</v>
      </c>
      <c r="G21" s="73" t="s">
        <v>40</v>
      </c>
      <c r="H21" s="74" t="s">
        <v>40</v>
      </c>
      <c r="I21" s="74" t="s">
        <v>40</v>
      </c>
      <c r="J21" s="75" t="str">
        <f>[1]Benchmark!K17</f>
        <v>2% improvement over Baseline Years of CY 2020 and 2021 (If a/e ratio &gt;1.0)</v>
      </c>
      <c r="K21" s="76"/>
      <c r="L21" s="75" t="s">
        <v>50</v>
      </c>
      <c r="M21" s="77">
        <f t="shared" si="3"/>
        <v>8.3333000000000004E-2</v>
      </c>
      <c r="N21" s="78">
        <f>[1]Magnolia!N21</f>
        <v>1.07</v>
      </c>
      <c r="O21" s="78">
        <f>[1]Molina!N21</f>
        <v>1.06</v>
      </c>
      <c r="P21" s="78">
        <f>[1]United!N21</f>
        <v>0.99</v>
      </c>
      <c r="Q21" s="79"/>
      <c r="R21" s="79"/>
      <c r="S21" s="80"/>
      <c r="T21" s="81">
        <f>[1]Magnolia!Q21</f>
        <v>0</v>
      </c>
      <c r="U21" s="82">
        <f>[1]Molina!Q21</f>
        <v>0</v>
      </c>
      <c r="V21" s="83">
        <f>[1]United!Q21</f>
        <v>1</v>
      </c>
      <c r="W21" s="48">
        <f>[1]Magnolia!R21</f>
        <v>0</v>
      </c>
      <c r="X21" s="84">
        <f>[1]Molina!R21</f>
        <v>0</v>
      </c>
      <c r="Y21" s="84">
        <f>[1]United!R21</f>
        <v>301365.21999999997</v>
      </c>
      <c r="Z21" s="85">
        <f>[1]Magnolia!S21</f>
        <v>0</v>
      </c>
      <c r="AA21" s="85">
        <f>[1]Molina!S21</f>
        <v>1</v>
      </c>
      <c r="AB21" s="85">
        <f>[1]United!S21</f>
        <v>0</v>
      </c>
      <c r="AC21" s="84">
        <f>[1]Magnolia!T21</f>
        <v>0</v>
      </c>
      <c r="AD21" s="84">
        <f>[1]Molina!T21</f>
        <v>186557.33</v>
      </c>
      <c r="AE21" s="86">
        <f>[1]United!T21</f>
        <v>0</v>
      </c>
      <c r="AF21" s="52">
        <f>[1]Magnolia!U21</f>
        <v>0</v>
      </c>
      <c r="AG21" s="51">
        <f>[1]Molina!U21</f>
        <v>0</v>
      </c>
      <c r="AH21" s="49">
        <f>[1]United!U21</f>
        <v>0</v>
      </c>
      <c r="AI21" s="53">
        <f t="shared" si="4"/>
        <v>0</v>
      </c>
      <c r="AJ21" s="49">
        <f t="shared" si="5"/>
        <v>0</v>
      </c>
      <c r="AK21" s="49">
        <f t="shared" si="5"/>
        <v>186557.33</v>
      </c>
      <c r="AL21" s="49">
        <f t="shared" si="5"/>
        <v>0</v>
      </c>
      <c r="AM21" s="53">
        <f t="shared" si="6"/>
        <v>186557.33</v>
      </c>
      <c r="AN21" s="49">
        <f t="shared" si="7"/>
        <v>0</v>
      </c>
      <c r="AO21" s="49">
        <f t="shared" si="7"/>
        <v>186557.33</v>
      </c>
      <c r="AP21" s="49">
        <f t="shared" si="7"/>
        <v>301365.21999999997</v>
      </c>
      <c r="AQ21" s="53">
        <f t="shared" si="8"/>
        <v>487922.54999999993</v>
      </c>
    </row>
    <row r="22" spans="1:43" ht="33.75" customHeight="1" thickBot="1" x14ac:dyDescent="0.3">
      <c r="A22" s="87" t="s">
        <v>51</v>
      </c>
      <c r="B22" s="88"/>
      <c r="C22" s="89"/>
      <c r="D22" s="89"/>
      <c r="M22" s="2"/>
      <c r="P22" s="2"/>
      <c r="W22" s="90">
        <f>SUM(W9:W21)</f>
        <v>2464384.37</v>
      </c>
      <c r="X22" s="90">
        <f t="shared" ref="X22:Y22" si="10">SUM(X9:X21)</f>
        <v>1119343.98</v>
      </c>
      <c r="Y22" s="90">
        <f t="shared" si="10"/>
        <v>1808191.3199999998</v>
      </c>
      <c r="AC22" s="91">
        <f t="shared" ref="AC22:AQ22" si="11">SUM(AC9:AC21)</f>
        <v>3513332.67</v>
      </c>
      <c r="AD22" s="91">
        <f t="shared" si="11"/>
        <v>1679015.9700000002</v>
      </c>
      <c r="AE22" s="91">
        <f t="shared" si="11"/>
        <v>2109556.54</v>
      </c>
      <c r="AF22" s="92">
        <f t="shared" si="11"/>
        <v>697622.99</v>
      </c>
      <c r="AG22" s="92">
        <f t="shared" si="11"/>
        <v>186557.33</v>
      </c>
      <c r="AH22" s="92">
        <f t="shared" si="11"/>
        <v>301365.21999999997</v>
      </c>
      <c r="AI22" s="92">
        <f t="shared" si="11"/>
        <v>1185545.54</v>
      </c>
      <c r="AJ22" s="92">
        <f t="shared" si="11"/>
        <v>4210955.66</v>
      </c>
      <c r="AK22" s="92">
        <f t="shared" si="11"/>
        <v>1865573.3000000003</v>
      </c>
      <c r="AL22" s="92">
        <f t="shared" si="11"/>
        <v>2410921.7599999998</v>
      </c>
      <c r="AM22" s="92">
        <f t="shared" si="11"/>
        <v>8487450.7199999988</v>
      </c>
      <c r="AN22" s="92">
        <f t="shared" si="11"/>
        <v>6675340.0300000003</v>
      </c>
      <c r="AO22" s="92">
        <f t="shared" si="11"/>
        <v>2984917.2800000003</v>
      </c>
      <c r="AP22" s="92">
        <f t="shared" si="11"/>
        <v>4219113.0799999991</v>
      </c>
      <c r="AQ22" s="92">
        <f t="shared" si="11"/>
        <v>13879370.390000002</v>
      </c>
    </row>
    <row r="23" spans="1:43" s="93" customFormat="1" ht="21" customHeight="1" thickBot="1" x14ac:dyDescent="0.3">
      <c r="M23" s="94">
        <f>SUM(M9:M21)</f>
        <v>0.999996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26.25" customHeight="1" x14ac:dyDescent="0.25">
      <c r="Y24" s="95">
        <f>SUM(W22:Y22)</f>
        <v>5391919.6699999999</v>
      </c>
      <c r="AE24" s="95">
        <f>SUM(AC22:AE22)</f>
        <v>7301905.1800000006</v>
      </c>
      <c r="AM24" s="95">
        <f>AM22-AE24</f>
        <v>1185545.5399999982</v>
      </c>
    </row>
    <row r="26" spans="1:43" ht="26.25" customHeight="1" x14ac:dyDescent="0.25">
      <c r="M26" s="96"/>
      <c r="P26" s="2"/>
      <c r="T26" s="97"/>
      <c r="U26" s="97"/>
      <c r="V26" s="97"/>
      <c r="Z26" s="97"/>
      <c r="AA26" s="97"/>
      <c r="AB26" s="97"/>
      <c r="AC26" s="97"/>
      <c r="AD26" s="97"/>
    </row>
    <row r="27" spans="1:43" ht="26.25" customHeight="1" x14ac:dyDescent="0.25">
      <c r="P27" s="2"/>
      <c r="Y27" s="95"/>
    </row>
    <row r="28" spans="1:43" ht="26.25" customHeight="1" x14ac:dyDescent="0.25">
      <c r="M28" s="98"/>
      <c r="P28" s="2"/>
      <c r="AP28" s="99" t="s">
        <v>52</v>
      </c>
      <c r="AQ28" s="95">
        <f>AQ22-[2]Summary!E23</f>
        <v>-8473751.5299999993</v>
      </c>
    </row>
    <row r="29" spans="1:43" ht="26.25" customHeight="1" x14ac:dyDescent="0.25">
      <c r="AQ29" s="95">
        <f>0.5*[2]Summary!E9</f>
        <v>11330363.351748357</v>
      </c>
    </row>
    <row r="30" spans="1:43" ht="26.25" customHeight="1" x14ac:dyDescent="0.25">
      <c r="AQ30" s="95" t="e">
        <f>AQ29-AQ22+[2]Summary!#REF!</f>
        <v>#REF!</v>
      </c>
    </row>
    <row r="32" spans="1:43" ht="26.25" customHeight="1" x14ac:dyDescent="0.25">
      <c r="AQ32" s="95"/>
    </row>
    <row r="33" spans="43:43" ht="26.25" customHeight="1" x14ac:dyDescent="0.25">
      <c r="AQ33" s="95">
        <f>[2]Magnolia!W19+[2]Molina!W19+[2]United!W19</f>
        <v>22353121.920000002</v>
      </c>
    </row>
    <row r="34" spans="43:43" ht="26.25" customHeight="1" x14ac:dyDescent="0.25">
      <c r="AQ34" s="95">
        <f>AQ33-AQ22</f>
        <v>8473751.5299999993</v>
      </c>
    </row>
  </sheetData>
  <sheetProtection algorithmName="SHA-512" hashValue="IN1kxAVuOvrL3a7FkuZ0J+kHTlJUi/85YiAu28lTTV9VKPuKfzO2hRHjyPO8JGVpwGeEX+t6mSwSvMFCgmmmpg==" saltValue="Ma7dbWgWp4OJRmxTcmgDzg==" spinCount="100000" sheet="1" objects="1" scenarios="1"/>
  <mergeCells count="44">
    <mergeCell ref="A20:B20"/>
    <mergeCell ref="A21:B21"/>
    <mergeCell ref="A22:B22"/>
    <mergeCell ref="A14:B14"/>
    <mergeCell ref="A15:B15"/>
    <mergeCell ref="A16:B16"/>
    <mergeCell ref="A17:B17"/>
    <mergeCell ref="A18:B18"/>
    <mergeCell ref="A19:B19"/>
    <mergeCell ref="AJ8:AM8"/>
    <mergeCell ref="AN8:AQ8"/>
    <mergeCell ref="A9:B10"/>
    <mergeCell ref="A11:B11"/>
    <mergeCell ref="A12:B12"/>
    <mergeCell ref="A13:B13"/>
    <mergeCell ref="AN6:AQ6"/>
    <mergeCell ref="D7:D8"/>
    <mergeCell ref="E7:E8"/>
    <mergeCell ref="F7:F8"/>
    <mergeCell ref="G7:G8"/>
    <mergeCell ref="H7:H8"/>
    <mergeCell ref="I7:I8"/>
    <mergeCell ref="N8:P8"/>
    <mergeCell ref="Q8:S8"/>
    <mergeCell ref="T8:V8"/>
    <mergeCell ref="M6:M8"/>
    <mergeCell ref="N6:S6"/>
    <mergeCell ref="T6:Y6"/>
    <mergeCell ref="Z6:AE6"/>
    <mergeCell ref="AF6:AI6"/>
    <mergeCell ref="AJ6:AM6"/>
    <mergeCell ref="W8:Y8"/>
    <mergeCell ref="Z8:AB8"/>
    <mergeCell ref="AC8:AE8"/>
    <mergeCell ref="AF8:AI8"/>
    <mergeCell ref="A5:L5"/>
    <mergeCell ref="A6:B8"/>
    <mergeCell ref="C6:C8"/>
    <mergeCell ref="D6:E6"/>
    <mergeCell ref="F6:G6"/>
    <mergeCell ref="H6:I6"/>
    <mergeCell ref="J6:J8"/>
    <mergeCell ref="K6:K8"/>
    <mergeCell ref="L6:L8"/>
  </mergeCells>
  <pageMargins left="0.25" right="0.25" top="0.75" bottom="0.75" header="0.3" footer="0.3"/>
  <pageSetup scale="36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Benchmark Summary</vt:lpstr>
      <vt:lpstr>'Benchmark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Domonique P. Varnado</dc:creator>
  <cp:lastModifiedBy>Domonique P. Varnado</cp:lastModifiedBy>
  <dcterms:created xsi:type="dcterms:W3CDTF">2026-07-15T16:27:11Z</dcterms:created>
  <dcterms:modified xsi:type="dcterms:W3CDTF">2026-07-15T16:28:13Z</dcterms:modified>
</cp:coreProperties>
</file>