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medicaid-my.sharepoint.com/personal/shatara_bogan_medicaid_ms_gov/Documents/Managed Care Financial Oversight/CCO Capitation Rates/CCO Incentive Withhold/Quality Measures/SFY 2024/"/>
    </mc:Choice>
  </mc:AlternateContent>
  <xr:revisionPtr revIDLastSave="1" documentId="8_{1020F34A-60A5-4542-951D-6BCDD7A25F41}" xr6:coauthVersionLast="47" xr6:coauthVersionMax="47" xr10:uidLastSave="{1D3906D3-FF2C-4168-B077-0DD729297AE6}"/>
  <bookViews>
    <workbookView xWindow="-120" yWindow="-120" windowWidth="29040" windowHeight="15840" xr2:uid="{3BB61D58-4CCB-4E56-8BF5-CCD559386246}"/>
  </bookViews>
  <sheets>
    <sheet name="Benchmark Summary" sheetId="1" r:id="rId1"/>
  </sheets>
  <externalReferences>
    <externalReference r:id="rId2"/>
    <externalReference r:id="rId3"/>
  </externalReferences>
  <definedNames>
    <definedName name="ExhibitHeader">#REF!</definedName>
    <definedName name="IP_orig">#REF!</definedName>
    <definedName name="PremTax">#REF!</definedName>
    <definedName name="_xlnm.Print_Area" localSheetId="0">'Benchmark Summary'!$A$5:$U$22</definedName>
    <definedName name="rates_CHIP">#REF!</definedName>
    <definedName name="rates_exp">#REF!</definedName>
    <definedName name="rates_MA_Kids">#REF!</definedName>
    <definedName name="rates_orig">#REF!</definedName>
    <definedName name="risk_orig">#REF!</definedName>
    <definedName name="Status_List">#REF!</definedName>
    <definedName name="Status_List_IP">#REF!</definedName>
    <definedName name="Status_List_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2" i="1" l="1"/>
  <c r="AQ28" i="1"/>
  <c r="X21" i="1"/>
  <c r="AL20" i="1"/>
  <c r="AK20" i="1"/>
  <c r="AH20" i="1"/>
  <c r="AG20" i="1"/>
  <c r="AF20" i="1"/>
  <c r="AI20" i="1" s="1"/>
  <c r="AE20" i="1"/>
  <c r="AP20" i="1" s="1"/>
  <c r="AD20" i="1"/>
  <c r="AO20" i="1" s="1"/>
  <c r="AC20" i="1"/>
  <c r="AN20" i="1" s="1"/>
  <c r="AQ20" i="1" s="1"/>
  <c r="AB20" i="1"/>
  <c r="AA20" i="1"/>
  <c r="Z20" i="1"/>
  <c r="Y20" i="1"/>
  <c r="X20" i="1"/>
  <c r="W20" i="1"/>
  <c r="V20" i="1"/>
  <c r="U20" i="1"/>
  <c r="T20" i="1"/>
  <c r="P20" i="1"/>
  <c r="O20" i="1"/>
  <c r="N20" i="1"/>
  <c r="M20" i="1"/>
  <c r="AH19" i="1"/>
  <c r="AL19" i="1" s="1"/>
  <c r="AG19" i="1"/>
  <c r="AO19" i="1" s="1"/>
  <c r="AF19" i="1"/>
  <c r="AJ19" i="1" s="1"/>
  <c r="AE19" i="1"/>
  <c r="AD19" i="1"/>
  <c r="AK19" i="1" s="1"/>
  <c r="AC19" i="1"/>
  <c r="AB19" i="1"/>
  <c r="AA19" i="1"/>
  <c r="Z19" i="1"/>
  <c r="Y19" i="1"/>
  <c r="AP19" i="1" s="1"/>
  <c r="X19" i="1"/>
  <c r="W19" i="1"/>
  <c r="V19" i="1"/>
  <c r="U19" i="1"/>
  <c r="T19" i="1"/>
  <c r="P19" i="1"/>
  <c r="O19" i="1"/>
  <c r="N19" i="1"/>
  <c r="M19" i="1"/>
  <c r="AL18" i="1"/>
  <c r="AK18" i="1"/>
  <c r="AH18" i="1"/>
  <c r="AG18" i="1"/>
  <c r="AF18" i="1"/>
  <c r="AI18" i="1" s="1"/>
  <c r="AE18" i="1"/>
  <c r="AP18" i="1" s="1"/>
  <c r="AD18" i="1"/>
  <c r="AO18" i="1" s="1"/>
  <c r="AC18" i="1"/>
  <c r="AN18" i="1" s="1"/>
  <c r="AQ18" i="1" s="1"/>
  <c r="AB18" i="1"/>
  <c r="AA18" i="1"/>
  <c r="Z18" i="1"/>
  <c r="Y18" i="1"/>
  <c r="X18" i="1"/>
  <c r="W18" i="1"/>
  <c r="V18" i="1"/>
  <c r="U18" i="1"/>
  <c r="T18" i="1"/>
  <c r="P18" i="1"/>
  <c r="O18" i="1"/>
  <c r="N18" i="1"/>
  <c r="M18" i="1"/>
  <c r="AH17" i="1"/>
  <c r="AL17" i="1" s="1"/>
  <c r="AG17" i="1"/>
  <c r="AO17" i="1" s="1"/>
  <c r="AF17" i="1"/>
  <c r="AJ17" i="1" s="1"/>
  <c r="AE17" i="1"/>
  <c r="AD17" i="1"/>
  <c r="AK17" i="1" s="1"/>
  <c r="AC17" i="1"/>
  <c r="AB17" i="1"/>
  <c r="AA17" i="1"/>
  <c r="Z17" i="1"/>
  <c r="Y17" i="1"/>
  <c r="AP17" i="1" s="1"/>
  <c r="X17" i="1"/>
  <c r="W17" i="1"/>
  <c r="V17" i="1"/>
  <c r="U17" i="1"/>
  <c r="T17" i="1"/>
  <c r="P17" i="1"/>
  <c r="O17" i="1"/>
  <c r="N17" i="1"/>
  <c r="M17" i="1"/>
  <c r="AL16" i="1"/>
  <c r="AK16" i="1"/>
  <c r="AH16" i="1"/>
  <c r="AG16" i="1"/>
  <c r="AF16" i="1"/>
  <c r="AI16" i="1" s="1"/>
  <c r="AE16" i="1"/>
  <c r="AP16" i="1" s="1"/>
  <c r="AD16" i="1"/>
  <c r="AO16" i="1" s="1"/>
  <c r="AC16" i="1"/>
  <c r="AN16" i="1" s="1"/>
  <c r="AQ16" i="1" s="1"/>
  <c r="AB16" i="1"/>
  <c r="AA16" i="1"/>
  <c r="Z16" i="1"/>
  <c r="Y16" i="1"/>
  <c r="X16" i="1"/>
  <c r="W16" i="1"/>
  <c r="V16" i="1"/>
  <c r="U16" i="1"/>
  <c r="T16" i="1"/>
  <c r="P16" i="1"/>
  <c r="O16" i="1"/>
  <c r="N16" i="1"/>
  <c r="M16" i="1"/>
  <c r="AH15" i="1"/>
  <c r="AL15" i="1" s="1"/>
  <c r="AG15" i="1"/>
  <c r="AO15" i="1" s="1"/>
  <c r="AF15" i="1"/>
  <c r="AJ15" i="1" s="1"/>
  <c r="AE15" i="1"/>
  <c r="AD15" i="1"/>
  <c r="AK15" i="1" s="1"/>
  <c r="AC15" i="1"/>
  <c r="AB15" i="1"/>
  <c r="AA15" i="1"/>
  <c r="Z15" i="1"/>
  <c r="Y15" i="1"/>
  <c r="AP15" i="1" s="1"/>
  <c r="X15" i="1"/>
  <c r="W15" i="1"/>
  <c r="V15" i="1"/>
  <c r="U15" i="1"/>
  <c r="T15" i="1"/>
  <c r="P15" i="1"/>
  <c r="O15" i="1"/>
  <c r="N15" i="1"/>
  <c r="M15" i="1"/>
  <c r="AL14" i="1"/>
  <c r="AK14" i="1"/>
  <c r="AH14" i="1"/>
  <c r="AI14" i="1" s="1"/>
  <c r="AG14" i="1"/>
  <c r="AF14" i="1"/>
  <c r="AE14" i="1"/>
  <c r="AP14" i="1" s="1"/>
  <c r="AD14" i="1"/>
  <c r="AO14" i="1" s="1"/>
  <c r="AC14" i="1"/>
  <c r="AN14" i="1" s="1"/>
  <c r="AQ14" i="1" s="1"/>
  <c r="AB14" i="1"/>
  <c r="AA14" i="1"/>
  <c r="Z14" i="1"/>
  <c r="Y14" i="1"/>
  <c r="X14" i="1"/>
  <c r="W14" i="1"/>
  <c r="V14" i="1"/>
  <c r="U14" i="1"/>
  <c r="T14" i="1"/>
  <c r="P14" i="1"/>
  <c r="O14" i="1"/>
  <c r="N14" i="1"/>
  <c r="M14" i="1"/>
  <c r="AH13" i="1"/>
  <c r="AL13" i="1" s="1"/>
  <c r="AG13" i="1"/>
  <c r="AO13" i="1" s="1"/>
  <c r="AF13" i="1"/>
  <c r="AI13" i="1" s="1"/>
  <c r="AE13" i="1"/>
  <c r="AD13" i="1"/>
  <c r="AK13" i="1" s="1"/>
  <c r="AC13" i="1"/>
  <c r="AB13" i="1"/>
  <c r="AA13" i="1"/>
  <c r="Z13" i="1"/>
  <c r="Y13" i="1"/>
  <c r="AP13" i="1" s="1"/>
  <c r="X13" i="1"/>
  <c r="W13" i="1"/>
  <c r="V13" i="1"/>
  <c r="U13" i="1"/>
  <c r="T13" i="1"/>
  <c r="P13" i="1"/>
  <c r="O13" i="1"/>
  <c r="N13" i="1"/>
  <c r="M13" i="1"/>
  <c r="AL12" i="1"/>
  <c r="AK12" i="1"/>
  <c r="AH12" i="1"/>
  <c r="AI12" i="1" s="1"/>
  <c r="AG12" i="1"/>
  <c r="AF12" i="1"/>
  <c r="AE12" i="1"/>
  <c r="AP12" i="1" s="1"/>
  <c r="AD12" i="1"/>
  <c r="AO12" i="1" s="1"/>
  <c r="AC12" i="1"/>
  <c r="AN12" i="1" s="1"/>
  <c r="AQ12" i="1" s="1"/>
  <c r="AB12" i="1"/>
  <c r="AA12" i="1"/>
  <c r="Z12" i="1"/>
  <c r="Y12" i="1"/>
  <c r="X12" i="1"/>
  <c r="W12" i="1"/>
  <c r="V12" i="1"/>
  <c r="U12" i="1"/>
  <c r="T12" i="1"/>
  <c r="P12" i="1"/>
  <c r="O12" i="1"/>
  <c r="N12" i="1"/>
  <c r="M12" i="1"/>
  <c r="AH11" i="1"/>
  <c r="AL11" i="1" s="1"/>
  <c r="AG11" i="1"/>
  <c r="AO11" i="1" s="1"/>
  <c r="AF11" i="1"/>
  <c r="AI11" i="1" s="1"/>
  <c r="AE11" i="1"/>
  <c r="AD11" i="1"/>
  <c r="AK11" i="1" s="1"/>
  <c r="AC11" i="1"/>
  <c r="AB11" i="1"/>
  <c r="AA11" i="1"/>
  <c r="Z11" i="1"/>
  <c r="Y11" i="1"/>
  <c r="AP11" i="1" s="1"/>
  <c r="X11" i="1"/>
  <c r="W11" i="1"/>
  <c r="V11" i="1"/>
  <c r="U11" i="1"/>
  <c r="T11" i="1"/>
  <c r="P11" i="1"/>
  <c r="O11" i="1"/>
  <c r="N11" i="1"/>
  <c r="M11" i="1"/>
  <c r="AL10" i="1"/>
  <c r="AK10" i="1"/>
  <c r="AH10" i="1"/>
  <c r="AI10" i="1" s="1"/>
  <c r="AG10" i="1"/>
  <c r="AF10" i="1"/>
  <c r="AE10" i="1"/>
  <c r="AP10" i="1" s="1"/>
  <c r="AD10" i="1"/>
  <c r="AO10" i="1" s="1"/>
  <c r="AC10" i="1"/>
  <c r="AN10" i="1" s="1"/>
  <c r="AQ10" i="1" s="1"/>
  <c r="AB10" i="1"/>
  <c r="AA10" i="1"/>
  <c r="Z10" i="1"/>
  <c r="Y10" i="1"/>
  <c r="X10" i="1"/>
  <c r="W10" i="1"/>
  <c r="V10" i="1"/>
  <c r="U10" i="1"/>
  <c r="T10" i="1"/>
  <c r="P10" i="1"/>
  <c r="O10" i="1"/>
  <c r="N10" i="1"/>
  <c r="M10" i="1"/>
  <c r="AH9" i="1"/>
  <c r="AL9" i="1" s="1"/>
  <c r="AG9" i="1"/>
  <c r="AG21" i="1" s="1"/>
  <c r="AF9" i="1"/>
  <c r="AI9" i="1" s="1"/>
  <c r="AE9" i="1"/>
  <c r="AE21" i="1" s="1"/>
  <c r="AD9" i="1"/>
  <c r="AK9" i="1" s="1"/>
  <c r="AK21" i="1" s="1"/>
  <c r="AC9" i="1"/>
  <c r="AB9" i="1"/>
  <c r="AA9" i="1"/>
  <c r="Z9" i="1"/>
  <c r="Y9" i="1"/>
  <c r="Y21" i="1" s="1"/>
  <c r="X9" i="1"/>
  <c r="W9" i="1"/>
  <c r="W21" i="1" s="1"/>
  <c r="V9" i="1"/>
  <c r="U9" i="1"/>
  <c r="T9" i="1"/>
  <c r="P9" i="1"/>
  <c r="O9" i="1"/>
  <c r="N9" i="1"/>
  <c r="M9" i="1"/>
  <c r="M22" i="1" s="1"/>
  <c r="AM15" i="1" l="1"/>
  <c r="AM17" i="1"/>
  <c r="AM19" i="1"/>
  <c r="AL21" i="1"/>
  <c r="AP9" i="1"/>
  <c r="AP21" i="1" s="1"/>
  <c r="AN9" i="1"/>
  <c r="AJ10" i="1"/>
  <c r="AM10" i="1" s="1"/>
  <c r="AN11" i="1"/>
  <c r="AQ11" i="1" s="1"/>
  <c r="AJ12" i="1"/>
  <c r="AM12" i="1" s="1"/>
  <c r="AN13" i="1"/>
  <c r="AQ13" i="1" s="1"/>
  <c r="AJ14" i="1"/>
  <c r="AM14" i="1" s="1"/>
  <c r="AN15" i="1"/>
  <c r="AQ15" i="1" s="1"/>
  <c r="AJ16" i="1"/>
  <c r="AM16" i="1" s="1"/>
  <c r="AN17" i="1"/>
  <c r="AQ17" i="1" s="1"/>
  <c r="AJ18" i="1"/>
  <c r="AM18" i="1" s="1"/>
  <c r="AN19" i="1"/>
  <c r="AQ19" i="1" s="1"/>
  <c r="AJ20" i="1"/>
  <c r="AM20" i="1" s="1"/>
  <c r="AH21" i="1"/>
  <c r="AI15" i="1"/>
  <c r="AI17" i="1"/>
  <c r="AI19" i="1"/>
  <c r="AC21" i="1"/>
  <c r="AJ9" i="1"/>
  <c r="AJ11" i="1"/>
  <c r="AM11" i="1" s="1"/>
  <c r="AD21" i="1"/>
  <c r="AJ13" i="1"/>
  <c r="AM13" i="1" s="1"/>
  <c r="AF21" i="1"/>
  <c r="AO9" i="1"/>
  <c r="AO21" i="1" s="1"/>
  <c r="AI21" i="1" l="1"/>
  <c r="AQ9" i="1"/>
  <c r="AQ21" i="1" s="1"/>
  <c r="AN21" i="1"/>
  <c r="AM9" i="1"/>
  <c r="AM21" i="1" s="1"/>
  <c r="AJ21" i="1"/>
  <c r="AQ27" i="1" l="1"/>
  <c r="AQ29" i="1"/>
  <c r="AQ33" i="1"/>
</calcChain>
</file>

<file path=xl/sharedStrings.xml><?xml version="1.0" encoding="utf-8"?>
<sst xmlns="http://schemas.openxmlformats.org/spreadsheetml/2006/main" count="123" uniqueCount="51">
  <si>
    <t>Mississippi Division of Medicaid</t>
  </si>
  <si>
    <t>SFY 2024 Benchmarks</t>
  </si>
  <si>
    <t>Summary for all CCOs</t>
  </si>
  <si>
    <t>CCO MSCAN SFY 2024 Incentive/Withhold Program</t>
  </si>
  <si>
    <t xml:space="preserve">Quality Measure   </t>
  </si>
  <si>
    <t>Sub                      Measure</t>
  </si>
  <si>
    <t xml:space="preserve">Magnolia </t>
  </si>
  <si>
    <t>United</t>
  </si>
  <si>
    <t>Molina</t>
  </si>
  <si>
    <t>Target</t>
  </si>
  <si>
    <t>Baseline *</t>
  </si>
  <si>
    <t>Benchmark</t>
  </si>
  <si>
    <t>Weight</t>
  </si>
  <si>
    <t>Results
SFY 2024 for CY 2023</t>
  </si>
  <si>
    <t>Incentive Withhold Calculation
July 2024</t>
  </si>
  <si>
    <t>Incentive Withhold Calculation
January 2025</t>
  </si>
  <si>
    <t>Adjustments to Payment</t>
  </si>
  <si>
    <t>Total Payment to CCO</t>
  </si>
  <si>
    <t>HEDIS 2021       (CY 2020)</t>
  </si>
  <si>
    <t>HEDIS 2022       (CY 2021)</t>
  </si>
  <si>
    <t>Magnolia</t>
  </si>
  <si>
    <t>TOTAL</t>
  </si>
  <si>
    <t>July 2024
% of Target Met (not to exceed 100%)</t>
  </si>
  <si>
    <t>Total Payout
August 2024</t>
  </si>
  <si>
    <t>January 2025
% of Target Met (not to exceed 100%)</t>
  </si>
  <si>
    <t>Total Payout
February 2025 (before adjustment)</t>
  </si>
  <si>
    <t xml:space="preserve">Adjustments (due to estimated first payment)
</t>
  </si>
  <si>
    <t>Total Payout
February 2025 (including adjustment)</t>
  </si>
  <si>
    <t xml:space="preserve">Total Payout
</t>
  </si>
  <si>
    <t xml:space="preserve">** Well Child Visits - First 30 Months of Life (W30) </t>
  </si>
  <si>
    <t>children 15 months of age with 6+ visits</t>
  </si>
  <si>
    <t xml:space="preserve">Immunizations for Adolescents (IMA) </t>
  </si>
  <si>
    <t>Combination 2</t>
  </si>
  <si>
    <t xml:space="preserve">Anti-Depressant Management  </t>
  </si>
  <si>
    <t>Effective Acute Phase Treatment</t>
  </si>
  <si>
    <t>Follow up After Hospitalization for Mental Illness</t>
  </si>
  <si>
    <t>30 Days - Ages 6 to 17</t>
  </si>
  <si>
    <t xml:space="preserve"> </t>
  </si>
  <si>
    <t xml:space="preserve">Timeliness of Prenatal Care </t>
  </si>
  <si>
    <t xml:space="preserve">Comprehensive Diabetes Care - CDC (SPD) </t>
  </si>
  <si>
    <t>Hemoglobin A1c Control for Patients with Diabetes (&lt;8%)</t>
  </si>
  <si>
    <t>Blood Pressure Control for Patients with Diabetes</t>
  </si>
  <si>
    <t>Eye Exams for Patients with Diabetes</t>
  </si>
  <si>
    <t xml:space="preserve">Adults &amp; Children: Asthma ages 5-64 </t>
  </si>
  <si>
    <t>(AMR) Total</t>
  </si>
  <si>
    <t xml:space="preserve">Adults:  Pharmacotherapy Management of COPD Exacerbation  (PCE) </t>
  </si>
  <si>
    <t>Systemic Corticosteroid</t>
  </si>
  <si>
    <t>Reduction in C-Section Rate</t>
  </si>
  <si>
    <t>QIPP PPHR A/E Ratio</t>
  </si>
  <si>
    <t>Total</t>
  </si>
  <si>
    <t>Check&gt;&gt;&gt;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</si>
</sst>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;###0"/>
    <numFmt numFmtId="165" formatCode="mmmm\ yyyy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rgb="FF002060"/>
      <name val="Arial"/>
      <family val="2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3" applyFont="1"/>
    <xf numFmtId="0" fontId="4" fillId="0" borderId="0" xfId="0" applyFont="1"/>
    <xf numFmtId="165" fontId="7" fillId="4" borderId="14" xfId="0" applyNumberFormat="1" applyFont="1" applyFill="1" applyBorder="1" applyAlignment="1">
      <alignment horizontal="center" vertical="center" wrapText="1"/>
    </xf>
    <xf numFmtId="165" fontId="7" fillId="4" borderId="16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5" fontId="7" fillId="4" borderId="17" xfId="0" applyNumberFormat="1" applyFont="1" applyFill="1" applyBorder="1" applyAlignment="1">
      <alignment horizontal="center" vertical="center" wrapText="1"/>
    </xf>
    <xf numFmtId="165" fontId="7" fillId="4" borderId="18" xfId="0" applyNumberFormat="1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10" fontId="3" fillId="6" borderId="14" xfId="0" applyNumberFormat="1" applyFont="1" applyFill="1" applyBorder="1" applyAlignment="1">
      <alignment horizontal="center" vertical="center" wrapText="1"/>
    </xf>
    <xf numFmtId="10" fontId="3" fillId="7" borderId="16" xfId="3" applyNumberFormat="1" applyFont="1" applyFill="1" applyBorder="1" applyAlignment="1">
      <alignment horizontal="center" vertical="center" wrapText="1"/>
    </xf>
    <xf numFmtId="10" fontId="3" fillId="6" borderId="5" xfId="3" applyNumberFormat="1" applyFont="1" applyFill="1" applyBorder="1" applyAlignment="1">
      <alignment horizontal="center" vertical="center" wrapText="1"/>
    </xf>
    <xf numFmtId="10" fontId="3" fillId="0" borderId="5" xfId="3" applyNumberFormat="1" applyFont="1" applyBorder="1"/>
    <xf numFmtId="166" fontId="3" fillId="0" borderId="5" xfId="3" applyNumberFormat="1" applyFont="1" applyBorder="1"/>
    <xf numFmtId="44" fontId="3" fillId="0" borderId="5" xfId="2" applyFont="1" applyBorder="1"/>
    <xf numFmtId="44" fontId="3" fillId="0" borderId="17" xfId="2" applyFont="1" applyBorder="1"/>
    <xf numFmtId="44" fontId="3" fillId="0" borderId="4" xfId="2" applyFont="1" applyBorder="1"/>
    <xf numFmtId="44" fontId="3" fillId="0" borderId="18" xfId="2" applyFont="1" applyBorder="1"/>
    <xf numFmtId="10" fontId="3" fillId="0" borderId="14" xfId="3" applyNumberFormat="1" applyFont="1" applyBorder="1"/>
    <xf numFmtId="166" fontId="3" fillId="0" borderId="5" xfId="3" applyNumberFormat="1" applyFont="1" applyFill="1" applyBorder="1"/>
    <xf numFmtId="10" fontId="3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0" fontId="3" fillId="0" borderId="14" xfId="3" applyNumberFormat="1" applyFont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10" fontId="3" fillId="0" borderId="14" xfId="0" applyNumberFormat="1" applyFont="1" applyBorder="1" applyAlignment="1">
      <alignment vertical="center"/>
    </xf>
    <xf numFmtId="10" fontId="3" fillId="7" borderId="14" xfId="3" applyNumberFormat="1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 wrapText="1"/>
    </xf>
    <xf numFmtId="10" fontId="3" fillId="0" borderId="20" xfId="0" applyNumberFormat="1" applyFont="1" applyBorder="1" applyAlignment="1">
      <alignment vertical="center"/>
    </xf>
    <xf numFmtId="10" fontId="3" fillId="0" borderId="20" xfId="0" applyNumberFormat="1" applyFont="1" applyBorder="1" applyAlignment="1">
      <alignment horizontal="center" vertical="center"/>
    </xf>
    <xf numFmtId="2" fontId="3" fillId="0" borderId="20" xfId="1" applyNumberFormat="1" applyFont="1" applyBorder="1" applyAlignment="1">
      <alignment horizontal="center" vertical="center"/>
    </xf>
    <xf numFmtId="2" fontId="3" fillId="7" borderId="20" xfId="1" applyNumberFormat="1" applyFont="1" applyFill="1" applyBorder="1" applyAlignment="1">
      <alignment horizontal="center" vertical="center"/>
    </xf>
    <xf numFmtId="10" fontId="3" fillId="6" borderId="20" xfId="3" applyNumberFormat="1" applyFont="1" applyFill="1" applyBorder="1" applyAlignment="1">
      <alignment horizontal="center" vertical="center" wrapText="1"/>
    </xf>
    <xf numFmtId="43" fontId="3" fillId="0" borderId="20" xfId="1" applyFont="1" applyFill="1" applyBorder="1"/>
    <xf numFmtId="10" fontId="3" fillId="0" borderId="20" xfId="3" applyNumberFormat="1" applyFont="1" applyBorder="1"/>
    <xf numFmtId="166" fontId="3" fillId="0" borderId="20" xfId="3" applyNumberFormat="1" applyFont="1" applyFill="1" applyBorder="1"/>
    <xf numFmtId="44" fontId="3" fillId="0" borderId="20" xfId="2" applyFont="1" applyBorder="1"/>
    <xf numFmtId="166" fontId="3" fillId="0" borderId="20" xfId="3" applyNumberFormat="1" applyFont="1" applyBorder="1"/>
    <xf numFmtId="44" fontId="3" fillId="0" borderId="27" xfId="2" applyFont="1" applyBorder="1"/>
    <xf numFmtId="0" fontId="3" fillId="0" borderId="2" xfId="0" applyFont="1" applyBorder="1"/>
    <xf numFmtId="44" fontId="4" fillId="4" borderId="30" xfId="2" applyFont="1" applyFill="1" applyBorder="1"/>
    <xf numFmtId="44" fontId="4" fillId="4" borderId="31" xfId="2" applyFont="1" applyFill="1" applyBorder="1"/>
    <xf numFmtId="44" fontId="4" fillId="4" borderId="32" xfId="2" applyFont="1" applyFill="1" applyBorder="1"/>
    <xf numFmtId="0" fontId="3" fillId="0" borderId="0" xfId="0" applyFont="1" applyAlignment="1">
      <alignment wrapText="1"/>
    </xf>
    <xf numFmtId="10" fontId="3" fillId="0" borderId="32" xfId="0" applyNumberFormat="1" applyFont="1" applyBorder="1"/>
    <xf numFmtId="10" fontId="3" fillId="0" borderId="0" xfId="3" applyNumberFormat="1" applyFont="1" applyFill="1" applyBorder="1" applyAlignment="1">
      <alignment horizontal="center" vertical="center" wrapText="1"/>
    </xf>
    <xf numFmtId="166" fontId="3" fillId="0" borderId="0" xfId="3" applyNumberFormat="1" applyFont="1" applyFill="1" applyBorder="1"/>
    <xf numFmtId="44" fontId="3" fillId="0" borderId="0" xfId="0" applyNumberFormat="1" applyFont="1"/>
    <xf numFmtId="9" fontId="3" fillId="0" borderId="0" xfId="3" applyFont="1" applyFill="1" applyBorder="1"/>
    <xf numFmtId="0" fontId="9" fillId="0" borderId="0" xfId="0" applyFont="1" applyAlignment="1">
      <alignment horizontal="right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165" fontId="7" fillId="4" borderId="21" xfId="0" applyNumberFormat="1" applyFont="1" applyFill="1" applyBorder="1" applyAlignment="1">
      <alignment horizontal="center" vertical="center" wrapText="1"/>
    </xf>
    <xf numFmtId="165" fontId="7" fillId="4" borderId="22" xfId="0" applyNumberFormat="1" applyFont="1" applyFill="1" applyBorder="1" applyAlignment="1">
      <alignment horizontal="center" vertical="center" wrapText="1"/>
    </xf>
    <xf numFmtId="165" fontId="7" fillId="4" borderId="24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165" fontId="7" fillId="4" borderId="23" xfId="0" applyNumberFormat="1" applyFont="1" applyFill="1" applyBorder="1" applyAlignment="1">
      <alignment horizontal="center" vertical="center" wrapText="1"/>
    </xf>
    <xf numFmtId="9" fontId="7" fillId="4" borderId="7" xfId="3" applyFont="1" applyFill="1" applyBorder="1" applyAlignment="1">
      <alignment horizontal="center" vertical="center" wrapText="1"/>
    </xf>
    <xf numFmtId="9" fontId="7" fillId="4" borderId="14" xfId="3" applyFont="1" applyFill="1" applyBorder="1" applyAlignment="1">
      <alignment horizontal="center" vertical="center" wrapText="1"/>
    </xf>
    <xf numFmtId="9" fontId="7" fillId="4" borderId="20" xfId="3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65" fontId="7" fillId="4" borderId="2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9" fontId="6" fillId="3" borderId="6" xfId="3" applyFont="1" applyFill="1" applyBorder="1" applyAlignment="1">
      <alignment horizontal="center" vertical="center" wrapText="1"/>
    </xf>
    <xf numFmtId="9" fontId="6" fillId="3" borderId="15" xfId="3" applyFont="1" applyFill="1" applyBorder="1" applyAlignment="1">
      <alignment horizontal="center" vertical="center" wrapText="1"/>
    </xf>
    <xf numFmtId="9" fontId="6" fillId="3" borderId="19" xfId="3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smedicaid-my.sharepoint.com/personal/shatara_bogan_medicaid_ms_gov/Documents/Managed%20Care%20Financial%20Oversight/CCO%20Capitation%20Rates/CCO%20Incentive%20Withhold/MSCAN%20CCO%20HEDIS%20Incentive%20Withhold%20Baseline-Benchmark%20Measurements%20SFY%202024%20-%20February%202025%20-%202%207%202025.xlsx" TargetMode="External"/><Relationship Id="rId2" Type="http://schemas.microsoft.com/office/2019/04/relationships/externalLinkLongPath" Target="/personal/shatara_bogan_medicaid_ms_gov/Documents/Managed%20Care%20Financial%20Oversight/CCO%20Capitation%20Rates/CCO%20Incentive%20Withhold/MSCAN%20CCO%20HEDIS%20Incentive%20Withhold%20Baseline-Benchmark%20Measurements%20SFY%202024%20-%20February%202025%20-%202%207%202025.xlsx?DDC166DF" TargetMode="External"/><Relationship Id="rId1" Type="http://schemas.openxmlformats.org/officeDocument/2006/relationships/externalLinkPath" Target="file:///\\DDC166DF\MSCAN%20CCO%20HEDIS%20Incentive%20Withhold%20Baseline-Benchmark%20Measurements%20SFY%202024%20-%20February%202025%20-%202%207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smedicaid-my.sharepoint.com/personal/shatara_bogan_medicaid_ms_gov/Documents/MSCAN/CCO%20Capitation%20Rates/CCO%20Incentive%20Withhold/SFY%202024/MSCAN%20CCO%20HEDIS%20Incentive%20Withhold%20Baseline-Benchmark%20Measurements%20SFY%202023%20-%20Final.xlsx" TargetMode="External"/><Relationship Id="rId2" Type="http://schemas.microsoft.com/office/2019/04/relationships/externalLinkLongPath" Target="/personal/shatara_bogan_medicaid_ms_gov/Documents/Managed%20Care%20Financial%20Oversight/CCO%20Capitation%20Rates/CCO%20Incentive%20Withhold/MSCAN%20CCO%20HEDIS%20Incentive%20Withhold%20Baseline-Benchmark%20Measurements%20SFY%202023%20-%20Final.xlsx?DDC166DF" TargetMode="External"/><Relationship Id="rId1" Type="http://schemas.openxmlformats.org/officeDocument/2006/relationships/externalLinkPath" Target="file:///\\DDC166DF\MSCAN%20CCO%20HEDIS%20Incentive%20Withhold%20Baseline-Benchmark%20Measurements%20SFY%202023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ubmission"/>
      <sheetName val="Memo"/>
      <sheetName val="Summary"/>
      <sheetName val="Benchmark"/>
      <sheetName val="Benchmark Summary"/>
      <sheetName val="Magnolia"/>
      <sheetName val="Molina"/>
      <sheetName val="United"/>
      <sheetName val="Results-Magnolia"/>
      <sheetName val="Results-Molina"/>
      <sheetName val="Results-United"/>
      <sheetName val="Exhibit 4A"/>
      <sheetName val="Exhibit 4B"/>
      <sheetName val="Exhibit 4C"/>
      <sheetName val="Exhibit 4D"/>
    </sheetNames>
    <sheetDataSet>
      <sheetData sheetId="0"/>
      <sheetData sheetId="1"/>
      <sheetData sheetId="2"/>
      <sheetData sheetId="3"/>
      <sheetData sheetId="4"/>
      <sheetData sheetId="5">
        <row r="9">
          <cell r="N9">
            <v>0.58079999999999998</v>
          </cell>
          <cell r="Q9">
            <v>1</v>
          </cell>
          <cell r="R9">
            <v>435121.3</v>
          </cell>
          <cell r="S9">
            <v>1</v>
          </cell>
          <cell r="T9">
            <v>435239.42</v>
          </cell>
        </row>
        <row r="10">
          <cell r="N10">
            <v>0.20680000000000001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N11">
            <v>0.51800000000000002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N12">
            <v>0.68530000000000002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N13">
            <v>0.92459999999999998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N14">
            <v>0.43309999999999998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N15">
            <v>0.61070000000000002</v>
          </cell>
          <cell r="Q15">
            <v>1</v>
          </cell>
          <cell r="R15">
            <v>435121.3</v>
          </cell>
          <cell r="S15">
            <v>1</v>
          </cell>
          <cell r="T15">
            <v>435239.42</v>
          </cell>
        </row>
        <row r="16">
          <cell r="N16">
            <v>0.59370000000000001</v>
          </cell>
          <cell r="Q16">
            <v>1</v>
          </cell>
          <cell r="R16">
            <v>435121.3</v>
          </cell>
          <cell r="S16">
            <v>1</v>
          </cell>
          <cell r="T16">
            <v>435239.42</v>
          </cell>
        </row>
        <row r="17">
          <cell r="N17">
            <v>0.76519999999999999</v>
          </cell>
          <cell r="Q17">
            <v>1</v>
          </cell>
          <cell r="R17">
            <v>435121.3</v>
          </cell>
          <cell r="S17">
            <v>1</v>
          </cell>
          <cell r="T17">
            <v>435239.42</v>
          </cell>
        </row>
        <row r="18">
          <cell r="N18">
            <v>0.47989999999999999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N19">
            <v>0.30630000000000002</v>
          </cell>
          <cell r="Q19">
            <v>1</v>
          </cell>
          <cell r="R19">
            <v>435121.3</v>
          </cell>
          <cell r="S19">
            <v>1</v>
          </cell>
          <cell r="T19">
            <v>435239.42</v>
          </cell>
        </row>
        <row r="20">
          <cell r="N20">
            <v>1.02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</sheetData>
      <sheetData sheetId="6">
        <row r="9">
          <cell r="N9">
            <v>0.57169999999999999</v>
          </cell>
          <cell r="Q9">
            <v>1</v>
          </cell>
          <cell r="R9">
            <v>209017.24</v>
          </cell>
          <cell r="S9">
            <v>1</v>
          </cell>
          <cell r="T9">
            <v>208876.01</v>
          </cell>
        </row>
        <row r="10">
          <cell r="N10">
            <v>0.12189999999999999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N11">
            <v>0.59230000000000005</v>
          </cell>
          <cell r="Q11">
            <v>1</v>
          </cell>
          <cell r="R11">
            <v>209017.24</v>
          </cell>
          <cell r="S11">
            <v>1</v>
          </cell>
          <cell r="T11">
            <v>208876.01</v>
          </cell>
        </row>
        <row r="12">
          <cell r="N12">
            <v>0.66790000000000005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N13">
            <v>0.90269999999999995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N14">
            <v>0.47199999999999998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N15">
            <v>0.62039999999999995</v>
          </cell>
          <cell r="Q15">
            <v>1</v>
          </cell>
          <cell r="R15">
            <v>209017.24</v>
          </cell>
          <cell r="S15">
            <v>1</v>
          </cell>
          <cell r="T15">
            <v>208876.01</v>
          </cell>
        </row>
        <row r="16">
          <cell r="N16">
            <v>0.55230000000000001</v>
          </cell>
          <cell r="Q16">
            <v>1</v>
          </cell>
          <cell r="R16">
            <v>209017.24</v>
          </cell>
          <cell r="S16">
            <v>1</v>
          </cell>
          <cell r="T16">
            <v>208876.01</v>
          </cell>
        </row>
        <row r="17">
          <cell r="N17">
            <v>0.64970000000000006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N18">
            <v>0.58620000000000005</v>
          </cell>
          <cell r="Q18">
            <v>1</v>
          </cell>
          <cell r="R18">
            <v>209017.24</v>
          </cell>
          <cell r="S18">
            <v>1</v>
          </cell>
          <cell r="T18">
            <v>208876.01</v>
          </cell>
        </row>
        <row r="19">
          <cell r="N19">
            <v>0.35499999999999998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N20">
            <v>1.0449999999999999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</sheetData>
      <sheetData sheetId="7">
        <row r="9">
          <cell r="N9">
            <v>0.57650000000000001</v>
          </cell>
          <cell r="Q9">
            <v>1</v>
          </cell>
          <cell r="R9">
            <v>403246.62</v>
          </cell>
          <cell r="S9">
            <v>1</v>
          </cell>
          <cell r="T9">
            <v>403850.97</v>
          </cell>
        </row>
        <row r="10">
          <cell r="N10">
            <v>0.20680000000000001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N11">
            <v>0.55420000000000003</v>
          </cell>
          <cell r="Q11">
            <v>0</v>
          </cell>
          <cell r="R11">
            <v>0</v>
          </cell>
          <cell r="S11">
            <v>1</v>
          </cell>
          <cell r="T11">
            <v>807701.94</v>
          </cell>
        </row>
        <row r="12">
          <cell r="N12">
            <v>0.66969999999999996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N13">
            <v>0.9294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N14">
            <v>0.50119999999999998</v>
          </cell>
          <cell r="Q14">
            <v>1</v>
          </cell>
          <cell r="R14">
            <v>403246.62</v>
          </cell>
          <cell r="S14">
            <v>1</v>
          </cell>
          <cell r="T14">
            <v>403850.97</v>
          </cell>
        </row>
        <row r="15">
          <cell r="N15">
            <v>0.58389999999999997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N16">
            <v>0.60340000000000005</v>
          </cell>
          <cell r="Q16">
            <v>1</v>
          </cell>
          <cell r="R16">
            <v>403246.62</v>
          </cell>
          <cell r="S16">
            <v>1</v>
          </cell>
          <cell r="T16">
            <v>403850.97</v>
          </cell>
        </row>
        <row r="17">
          <cell r="N17">
            <v>0.74009999999999998</v>
          </cell>
          <cell r="Q17">
            <v>1</v>
          </cell>
          <cell r="R17">
            <v>403246.62</v>
          </cell>
          <cell r="S17">
            <v>1</v>
          </cell>
          <cell r="T17">
            <v>403850.97</v>
          </cell>
        </row>
        <row r="18">
          <cell r="N18">
            <v>0.46150000000000002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N19">
            <v>0.38200000000000001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N20">
            <v>0.97</v>
          </cell>
          <cell r="Q20">
            <v>1</v>
          </cell>
          <cell r="R20">
            <v>403246.62</v>
          </cell>
          <cell r="S20">
            <v>1</v>
          </cell>
          <cell r="T20">
            <v>403850.97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ubmission"/>
      <sheetName val="Memo"/>
      <sheetName val="Summary"/>
      <sheetName val="Benchmark"/>
      <sheetName val="Benchmark Summary"/>
      <sheetName val="Magnolia"/>
      <sheetName val="Molina"/>
      <sheetName val="United"/>
      <sheetName val="Results-Magnolia"/>
      <sheetName val="Results-Molina"/>
      <sheetName val="Results-United"/>
      <sheetName val="Exhibit 4A"/>
      <sheetName val="Exhibit 4B"/>
      <sheetName val="Exhibit 4C"/>
      <sheetName val="Exhibit 4D"/>
      <sheetName val="Monthly Capitation Payments"/>
    </sheetNames>
    <sheetDataSet>
      <sheetData sheetId="0" refreshError="1"/>
      <sheetData sheetId="1" refreshError="1"/>
      <sheetData sheetId="2">
        <row r="9">
          <cell r="E9">
            <v>22660726.703496713</v>
          </cell>
        </row>
        <row r="23">
          <cell r="E23">
            <v>22353121.920000002</v>
          </cell>
        </row>
      </sheetData>
      <sheetData sheetId="3" refreshError="1"/>
      <sheetData sheetId="4" refreshError="1"/>
      <sheetData sheetId="5">
        <row r="19">
          <cell r="W19">
            <v>9494704.8000000007</v>
          </cell>
        </row>
      </sheetData>
      <sheetData sheetId="6">
        <row r="19">
          <cell r="W19">
            <v>4136666.3</v>
          </cell>
        </row>
      </sheetData>
      <sheetData sheetId="7">
        <row r="19">
          <cell r="W19">
            <v>8721750.8200000003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F44FE-DF76-426E-8BA0-657AAEB04118}">
  <sheetPr>
    <pageSetUpPr fitToPage="1"/>
  </sheetPr>
  <dimension ref="A1:AQ3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5" sqref="A5"/>
      <selection pane="bottomRight" activeCell="AB23" sqref="AB23"/>
    </sheetView>
  </sheetViews>
  <sheetFormatPr defaultColWidth="9.28515625" defaultRowHeight="26.25" customHeight="1" outlineLevelCol="1" x14ac:dyDescent="0.25"/>
  <cols>
    <col min="1" max="2" width="15.7109375" style="2" customWidth="1"/>
    <col min="3" max="3" width="29.28515625" style="2" customWidth="1"/>
    <col min="4" max="9" width="12.28515625" style="2" hidden="1" customWidth="1" outlineLevel="1"/>
    <col min="10" max="10" width="12" style="2" hidden="1" customWidth="1" outlineLevel="1"/>
    <col min="11" max="11" width="13.28515625" style="3" customWidth="1" collapsed="1"/>
    <col min="12" max="13" width="17.85546875" style="3" customWidth="1"/>
    <col min="14" max="15" width="16.28515625" style="2" customWidth="1"/>
    <col min="16" max="16" width="16.28515625" style="3" customWidth="1"/>
    <col min="17" max="19" width="16.28515625" style="2" hidden="1" customWidth="1" outlineLevel="1"/>
    <col min="20" max="20" width="16.28515625" style="2" customWidth="1" collapsed="1"/>
    <col min="21" max="22" width="16.28515625" style="2" customWidth="1"/>
    <col min="23" max="23" width="17.85546875" style="2" bestFit="1" customWidth="1"/>
    <col min="24" max="24" width="16.28515625" style="2" customWidth="1"/>
    <col min="25" max="25" width="17.85546875" style="2" bestFit="1" customWidth="1"/>
    <col min="26" max="31" width="16.28515625" style="2" customWidth="1" outlineLevel="1"/>
    <col min="32" max="35" width="16.28515625" style="2" hidden="1" customWidth="1" outlineLevel="1"/>
    <col min="36" max="38" width="16.28515625" style="2" customWidth="1" outlineLevel="1"/>
    <col min="39" max="39" width="17.85546875" style="2" customWidth="1" outlineLevel="1"/>
    <col min="40" max="40" width="17.85546875" style="2" bestFit="1" customWidth="1"/>
    <col min="41" max="41" width="16.28515625" style="2" customWidth="1"/>
    <col min="42" max="43" width="17.85546875" style="2" bestFit="1" customWidth="1"/>
    <col min="44" max="16384" width="9.28515625" style="2"/>
  </cols>
  <sheetData>
    <row r="1" spans="1:43" ht="18.75" customHeight="1" x14ac:dyDescent="0.3">
      <c r="A1" s="1" t="s">
        <v>0</v>
      </c>
    </row>
    <row r="2" spans="1:43" ht="18.75" customHeight="1" x14ac:dyDescent="0.25">
      <c r="A2" s="4" t="s">
        <v>1</v>
      </c>
    </row>
    <row r="3" spans="1:43" ht="18.75" customHeight="1" x14ac:dyDescent="0.25">
      <c r="A3" s="4" t="s">
        <v>2</v>
      </c>
    </row>
    <row r="4" spans="1:43" ht="18.75" customHeight="1" thickBot="1" x14ac:dyDescent="0.3"/>
    <row r="5" spans="1:43" ht="33" customHeight="1" thickBot="1" x14ac:dyDescent="0.3">
      <c r="A5" s="73" t="s">
        <v>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5"/>
      <c r="P5" s="2"/>
    </row>
    <row r="6" spans="1:43" ht="33" customHeight="1" x14ac:dyDescent="0.25">
      <c r="A6" s="76" t="s">
        <v>4</v>
      </c>
      <c r="B6" s="77"/>
      <c r="C6" s="77" t="s">
        <v>5</v>
      </c>
      <c r="D6" s="77" t="s">
        <v>6</v>
      </c>
      <c r="E6" s="77"/>
      <c r="F6" s="77" t="s">
        <v>7</v>
      </c>
      <c r="G6" s="77"/>
      <c r="H6" s="77" t="s">
        <v>8</v>
      </c>
      <c r="I6" s="77"/>
      <c r="J6" s="78" t="s">
        <v>9</v>
      </c>
      <c r="K6" s="78" t="s">
        <v>10</v>
      </c>
      <c r="L6" s="78" t="s">
        <v>11</v>
      </c>
      <c r="M6" s="66" t="s">
        <v>12</v>
      </c>
      <c r="N6" s="61" t="s">
        <v>13</v>
      </c>
      <c r="O6" s="61"/>
      <c r="P6" s="61"/>
      <c r="Q6" s="61"/>
      <c r="R6" s="61"/>
      <c r="S6" s="61"/>
      <c r="T6" s="61" t="s">
        <v>14</v>
      </c>
      <c r="U6" s="61"/>
      <c r="V6" s="61"/>
      <c r="W6" s="61"/>
      <c r="X6" s="61"/>
      <c r="Y6" s="61"/>
      <c r="Z6" s="62" t="s">
        <v>15</v>
      </c>
      <c r="AA6" s="69"/>
      <c r="AB6" s="69"/>
      <c r="AC6" s="69"/>
      <c r="AD6" s="69"/>
      <c r="AE6" s="70"/>
      <c r="AF6" s="71" t="s">
        <v>16</v>
      </c>
      <c r="AG6" s="61"/>
      <c r="AH6" s="62"/>
      <c r="AI6" s="63"/>
      <c r="AJ6" s="61" t="s">
        <v>16</v>
      </c>
      <c r="AK6" s="61"/>
      <c r="AL6" s="62"/>
      <c r="AM6" s="63"/>
      <c r="AN6" s="61" t="s">
        <v>17</v>
      </c>
      <c r="AO6" s="61"/>
      <c r="AP6" s="62"/>
      <c r="AQ6" s="63"/>
    </row>
    <row r="7" spans="1:43" ht="26.1" customHeight="1" x14ac:dyDescent="0.25">
      <c r="A7" s="52"/>
      <c r="B7" s="53"/>
      <c r="C7" s="53"/>
      <c r="D7" s="64" t="s">
        <v>18</v>
      </c>
      <c r="E7" s="64" t="s">
        <v>19</v>
      </c>
      <c r="F7" s="64" t="s">
        <v>18</v>
      </c>
      <c r="G7" s="64" t="s">
        <v>19</v>
      </c>
      <c r="H7" s="64" t="s">
        <v>18</v>
      </c>
      <c r="I7" s="64" t="s">
        <v>19</v>
      </c>
      <c r="J7" s="79" t="s">
        <v>9</v>
      </c>
      <c r="K7" s="79"/>
      <c r="L7" s="79" t="s">
        <v>11</v>
      </c>
      <c r="M7" s="67"/>
      <c r="N7" s="5" t="s">
        <v>20</v>
      </c>
      <c r="O7" s="5" t="s">
        <v>8</v>
      </c>
      <c r="P7" s="5" t="s">
        <v>7</v>
      </c>
      <c r="Q7" s="5" t="s">
        <v>20</v>
      </c>
      <c r="R7" s="5" t="s">
        <v>8</v>
      </c>
      <c r="S7" s="5" t="s">
        <v>7</v>
      </c>
      <c r="T7" s="5" t="s">
        <v>20</v>
      </c>
      <c r="U7" s="5" t="s">
        <v>8</v>
      </c>
      <c r="V7" s="5" t="s">
        <v>7</v>
      </c>
      <c r="W7" s="5" t="s">
        <v>20</v>
      </c>
      <c r="X7" s="5" t="s">
        <v>8</v>
      </c>
      <c r="Y7" s="5" t="s">
        <v>7</v>
      </c>
      <c r="Z7" s="5" t="s">
        <v>20</v>
      </c>
      <c r="AA7" s="5" t="s">
        <v>8</v>
      </c>
      <c r="AB7" s="5" t="s">
        <v>7</v>
      </c>
      <c r="AC7" s="5" t="s">
        <v>20</v>
      </c>
      <c r="AD7" s="5" t="s">
        <v>8</v>
      </c>
      <c r="AE7" s="6" t="s">
        <v>7</v>
      </c>
      <c r="AF7" s="7" t="s">
        <v>20</v>
      </c>
      <c r="AG7" s="8" t="s">
        <v>8</v>
      </c>
      <c r="AH7" s="5" t="s">
        <v>7</v>
      </c>
      <c r="AI7" s="9" t="s">
        <v>21</v>
      </c>
      <c r="AJ7" s="10" t="s">
        <v>20</v>
      </c>
      <c r="AK7" s="8" t="s">
        <v>8</v>
      </c>
      <c r="AL7" s="5" t="s">
        <v>7</v>
      </c>
      <c r="AM7" s="9" t="s">
        <v>21</v>
      </c>
      <c r="AN7" s="10" t="s">
        <v>20</v>
      </c>
      <c r="AO7" s="8" t="s">
        <v>8</v>
      </c>
      <c r="AP7" s="5" t="s">
        <v>7</v>
      </c>
      <c r="AQ7" s="9" t="s">
        <v>21</v>
      </c>
    </row>
    <row r="8" spans="1:43" ht="36" customHeight="1" thickBot="1" x14ac:dyDescent="0.3">
      <c r="A8" s="52"/>
      <c r="B8" s="53"/>
      <c r="C8" s="53"/>
      <c r="D8" s="64"/>
      <c r="E8" s="64"/>
      <c r="F8" s="64"/>
      <c r="G8" s="64"/>
      <c r="H8" s="64"/>
      <c r="I8" s="64"/>
      <c r="J8" s="80"/>
      <c r="K8" s="80"/>
      <c r="L8" s="80"/>
      <c r="M8" s="68"/>
      <c r="N8" s="58">
        <v>45474</v>
      </c>
      <c r="O8" s="59"/>
      <c r="P8" s="65"/>
      <c r="Q8" s="58">
        <v>45658</v>
      </c>
      <c r="R8" s="59"/>
      <c r="S8" s="65"/>
      <c r="T8" s="58" t="s">
        <v>22</v>
      </c>
      <c r="U8" s="59"/>
      <c r="V8" s="65"/>
      <c r="W8" s="58" t="s">
        <v>23</v>
      </c>
      <c r="X8" s="59"/>
      <c r="Y8" s="65"/>
      <c r="Z8" s="58" t="s">
        <v>24</v>
      </c>
      <c r="AA8" s="59"/>
      <c r="AB8" s="65"/>
      <c r="AC8" s="58" t="s">
        <v>25</v>
      </c>
      <c r="AD8" s="59"/>
      <c r="AE8" s="60"/>
      <c r="AF8" s="72" t="s">
        <v>26</v>
      </c>
      <c r="AG8" s="59"/>
      <c r="AH8" s="59"/>
      <c r="AI8" s="60"/>
      <c r="AJ8" s="58" t="s">
        <v>27</v>
      </c>
      <c r="AK8" s="59"/>
      <c r="AL8" s="59"/>
      <c r="AM8" s="60"/>
      <c r="AN8" s="58" t="s">
        <v>28</v>
      </c>
      <c r="AO8" s="59"/>
      <c r="AP8" s="59"/>
      <c r="AQ8" s="60"/>
    </row>
    <row r="9" spans="1:43" ht="48" customHeight="1" x14ac:dyDescent="0.25">
      <c r="A9" s="52" t="s">
        <v>29</v>
      </c>
      <c r="B9" s="53"/>
      <c r="C9" s="11" t="s">
        <v>30</v>
      </c>
      <c r="D9" s="12">
        <v>0.51780000000000004</v>
      </c>
      <c r="E9" s="12">
        <v>0.55810000000000004</v>
      </c>
      <c r="F9" s="12">
        <v>0.51300000000000001</v>
      </c>
      <c r="G9" s="12">
        <v>0.57069999999999999</v>
      </c>
      <c r="H9" s="12">
        <v>0.50090000000000001</v>
      </c>
      <c r="I9" s="12">
        <v>0.54679999999999995</v>
      </c>
      <c r="J9" s="12">
        <v>0.56397073659489483</v>
      </c>
      <c r="K9" s="13">
        <v>0.53711498723323314</v>
      </c>
      <c r="L9" s="12">
        <v>0.56397073659489483</v>
      </c>
      <c r="M9" s="14">
        <f>ROUND(1/((COUNTA($A$9:$B$20))),6)</f>
        <v>8.3333000000000004E-2</v>
      </c>
      <c r="N9" s="15">
        <f>[1]Magnolia!N9</f>
        <v>0.58079999999999998</v>
      </c>
      <c r="O9" s="15">
        <f>[1]Molina!N9</f>
        <v>0.57169999999999999</v>
      </c>
      <c r="P9" s="15">
        <f>[1]United!N9</f>
        <v>0.57650000000000001</v>
      </c>
      <c r="Q9" s="15"/>
      <c r="R9" s="15"/>
      <c r="S9" s="15"/>
      <c r="T9" s="16">
        <f>[1]Magnolia!Q9</f>
        <v>1</v>
      </c>
      <c r="U9" s="16">
        <f>[1]Molina!Q9</f>
        <v>1</v>
      </c>
      <c r="V9" s="16">
        <f>[1]United!Q9</f>
        <v>1</v>
      </c>
      <c r="W9" s="17">
        <f>[1]Magnolia!R9</f>
        <v>435121.3</v>
      </c>
      <c r="X9" s="17">
        <f>[1]Molina!R9</f>
        <v>209017.24</v>
      </c>
      <c r="Y9" s="17">
        <f>[1]United!R9</f>
        <v>403246.62</v>
      </c>
      <c r="Z9" s="16">
        <f>[1]Magnolia!S9</f>
        <v>1</v>
      </c>
      <c r="AA9" s="16">
        <f>[1]Molina!S9</f>
        <v>1</v>
      </c>
      <c r="AB9" s="16">
        <f>[1]United!S9</f>
        <v>1</v>
      </c>
      <c r="AC9" s="17">
        <f>[1]Magnolia!T9</f>
        <v>435239.42</v>
      </c>
      <c r="AD9" s="17">
        <f>[1]Molina!T9</f>
        <v>208876.01</v>
      </c>
      <c r="AE9" s="18">
        <f>[1]United!T9</f>
        <v>403850.97</v>
      </c>
      <c r="AF9" s="19">
        <f>[1]Magnolia!U9</f>
        <v>0</v>
      </c>
      <c r="AG9" s="18">
        <f>[1]Molina!U9</f>
        <v>0</v>
      </c>
      <c r="AH9" s="17">
        <f>[1]United!U9</f>
        <v>0</v>
      </c>
      <c r="AI9" s="20">
        <f>SUM(AF9:AH9)</f>
        <v>0</v>
      </c>
      <c r="AJ9" s="17">
        <f t="shared" ref="AJ9:AL20" si="0">AC9+AF9</f>
        <v>435239.42</v>
      </c>
      <c r="AK9" s="17">
        <f t="shared" si="0"/>
        <v>208876.01</v>
      </c>
      <c r="AL9" s="17">
        <f t="shared" si="0"/>
        <v>403850.97</v>
      </c>
      <c r="AM9" s="20">
        <f>SUM(AJ9:AL9)</f>
        <v>1047966.3999999999</v>
      </c>
      <c r="AN9" s="17">
        <f t="shared" ref="AN9:AP20" si="1">AC9+W9+AF9</f>
        <v>870360.72</v>
      </c>
      <c r="AO9" s="17">
        <f t="shared" si="1"/>
        <v>417893.25</v>
      </c>
      <c r="AP9" s="17">
        <f t="shared" si="1"/>
        <v>807097.59</v>
      </c>
      <c r="AQ9" s="20">
        <f>SUM(AN9:AP9)</f>
        <v>2095351.56</v>
      </c>
    </row>
    <row r="10" spans="1:43" ht="57.95" customHeight="1" x14ac:dyDescent="0.25">
      <c r="A10" s="52" t="s">
        <v>31</v>
      </c>
      <c r="B10" s="53"/>
      <c r="C10" s="11" t="s">
        <v>32</v>
      </c>
      <c r="D10" s="12">
        <v>0.2482</v>
      </c>
      <c r="E10" s="12">
        <v>0.2019</v>
      </c>
      <c r="F10" s="12">
        <v>0.2482</v>
      </c>
      <c r="G10" s="12">
        <v>0.1898</v>
      </c>
      <c r="H10" s="12">
        <v>0.1022</v>
      </c>
      <c r="I10" s="12">
        <v>0.1095</v>
      </c>
      <c r="J10" s="12">
        <v>0.22520000000000001</v>
      </c>
      <c r="K10" s="13">
        <v>0.200272269210509</v>
      </c>
      <c r="L10" s="12">
        <v>0.22520000000000001</v>
      </c>
      <c r="M10" s="14">
        <f t="shared" ref="M10:M20" si="2">ROUND(1/((COUNTA($A$9:$B$20))),6)</f>
        <v>8.3333000000000004E-2</v>
      </c>
      <c r="N10" s="15">
        <f>[1]Magnolia!N10</f>
        <v>0.20680000000000001</v>
      </c>
      <c r="O10" s="15">
        <f>[1]Molina!N10</f>
        <v>0.12189999999999999</v>
      </c>
      <c r="P10" s="15">
        <f>[1]United!N10</f>
        <v>0.20680000000000001</v>
      </c>
      <c r="Q10" s="21"/>
      <c r="R10" s="21"/>
      <c r="S10" s="21"/>
      <c r="T10" s="22">
        <f>[1]Magnolia!Q10</f>
        <v>0</v>
      </c>
      <c r="U10" s="22">
        <f>[1]Molina!Q10</f>
        <v>0</v>
      </c>
      <c r="V10" s="22">
        <f>[1]United!Q10</f>
        <v>0</v>
      </c>
      <c r="W10" s="17">
        <f>[1]Magnolia!R10</f>
        <v>0</v>
      </c>
      <c r="X10" s="17">
        <f>[1]Molina!R10</f>
        <v>0</v>
      </c>
      <c r="Y10" s="17">
        <f>[1]United!R10</f>
        <v>0</v>
      </c>
      <c r="Z10" s="16">
        <f>[1]Magnolia!S10</f>
        <v>0</v>
      </c>
      <c r="AA10" s="16">
        <f>[1]Molina!S10</f>
        <v>0</v>
      </c>
      <c r="AB10" s="16">
        <f>[1]United!S10</f>
        <v>0</v>
      </c>
      <c r="AC10" s="17">
        <f>[1]Magnolia!T10</f>
        <v>0</v>
      </c>
      <c r="AD10" s="17">
        <f>[1]Molina!T10</f>
        <v>0</v>
      </c>
      <c r="AE10" s="18">
        <f>[1]United!T10</f>
        <v>0</v>
      </c>
      <c r="AF10" s="19">
        <f>[1]Magnolia!U10</f>
        <v>0</v>
      </c>
      <c r="AG10" s="18">
        <f>[1]Molina!U10</f>
        <v>0</v>
      </c>
      <c r="AH10" s="17">
        <f>[1]United!U10</f>
        <v>0</v>
      </c>
      <c r="AI10" s="20">
        <f t="shared" ref="AI10:AI20" si="3">SUM(AF10:AH10)</f>
        <v>0</v>
      </c>
      <c r="AJ10" s="17">
        <f t="shared" si="0"/>
        <v>0</v>
      </c>
      <c r="AK10" s="17">
        <f t="shared" si="0"/>
        <v>0</v>
      </c>
      <c r="AL10" s="17">
        <f t="shared" si="0"/>
        <v>0</v>
      </c>
      <c r="AM10" s="20">
        <f t="shared" ref="AM10:AM20" si="4">SUM(AJ10:AL10)</f>
        <v>0</v>
      </c>
      <c r="AN10" s="17">
        <f t="shared" si="1"/>
        <v>0</v>
      </c>
      <c r="AO10" s="17">
        <f t="shared" si="1"/>
        <v>0</v>
      </c>
      <c r="AP10" s="17">
        <f t="shared" si="1"/>
        <v>0</v>
      </c>
      <c r="AQ10" s="20">
        <f t="shared" ref="AQ10:AQ20" si="5">SUM(AN10:AP10)</f>
        <v>0</v>
      </c>
    </row>
    <row r="11" spans="1:43" ht="44.25" customHeight="1" x14ac:dyDescent="0.25">
      <c r="A11" s="52" t="s">
        <v>33</v>
      </c>
      <c r="B11" s="53"/>
      <c r="C11" s="11" t="s">
        <v>34</v>
      </c>
      <c r="D11" s="23">
        <v>0.46039999999999998</v>
      </c>
      <c r="E11" s="23">
        <v>0.4945</v>
      </c>
      <c r="F11" s="23">
        <v>0.4677</v>
      </c>
      <c r="G11" s="23">
        <v>0.48820000000000002</v>
      </c>
      <c r="H11" s="23">
        <v>0.74760000000000004</v>
      </c>
      <c r="I11" s="23">
        <v>0.75309999999999999</v>
      </c>
      <c r="J11" s="23">
        <v>0.55585659052561409</v>
      </c>
      <c r="K11" s="13">
        <v>0.52938722907201341</v>
      </c>
      <c r="L11" s="23">
        <v>0.55585659052561409</v>
      </c>
      <c r="M11" s="14">
        <f t="shared" si="2"/>
        <v>8.3333000000000004E-2</v>
      </c>
      <c r="N11" s="15">
        <f>[1]Magnolia!N11</f>
        <v>0.51800000000000002</v>
      </c>
      <c r="O11" s="15">
        <f>[1]Molina!N11</f>
        <v>0.59230000000000005</v>
      </c>
      <c r="P11" s="15">
        <f>[1]United!N11</f>
        <v>0.55420000000000003</v>
      </c>
      <c r="Q11" s="21"/>
      <c r="R11" s="21"/>
      <c r="S11" s="21"/>
      <c r="T11" s="22">
        <f>[1]Magnolia!Q11</f>
        <v>0</v>
      </c>
      <c r="U11" s="22">
        <f>[1]Molina!Q11</f>
        <v>1</v>
      </c>
      <c r="V11" s="22">
        <f>[1]United!Q11</f>
        <v>0</v>
      </c>
      <c r="W11" s="17">
        <f>[1]Magnolia!R11</f>
        <v>0</v>
      </c>
      <c r="X11" s="17">
        <f>[1]Molina!R11</f>
        <v>209017.24</v>
      </c>
      <c r="Y11" s="17">
        <f>[1]United!R11</f>
        <v>0</v>
      </c>
      <c r="Z11" s="16">
        <f>[1]Magnolia!S11</f>
        <v>0</v>
      </c>
      <c r="AA11" s="16">
        <f>[1]Molina!S11</f>
        <v>1</v>
      </c>
      <c r="AB11" s="16">
        <f>[1]United!S11</f>
        <v>1</v>
      </c>
      <c r="AC11" s="17">
        <f>[1]Magnolia!T11</f>
        <v>0</v>
      </c>
      <c r="AD11" s="17">
        <f>[1]Molina!T11</f>
        <v>208876.01</v>
      </c>
      <c r="AE11" s="18">
        <f>[1]United!T11</f>
        <v>807701.94</v>
      </c>
      <c r="AF11" s="19">
        <f>[1]Magnolia!U11</f>
        <v>0</v>
      </c>
      <c r="AG11" s="18">
        <f>[1]Molina!U11</f>
        <v>0</v>
      </c>
      <c r="AH11" s="17">
        <f>[1]United!U11</f>
        <v>0</v>
      </c>
      <c r="AI11" s="20">
        <f t="shared" si="3"/>
        <v>0</v>
      </c>
      <c r="AJ11" s="17">
        <f t="shared" si="0"/>
        <v>0</v>
      </c>
      <c r="AK11" s="17">
        <f t="shared" si="0"/>
        <v>208876.01</v>
      </c>
      <c r="AL11" s="17">
        <f t="shared" si="0"/>
        <v>807701.94</v>
      </c>
      <c r="AM11" s="20">
        <f t="shared" si="4"/>
        <v>1016577.95</v>
      </c>
      <c r="AN11" s="17">
        <f t="shared" si="1"/>
        <v>0</v>
      </c>
      <c r="AO11" s="17">
        <f t="shared" si="1"/>
        <v>417893.25</v>
      </c>
      <c r="AP11" s="17">
        <f t="shared" si="1"/>
        <v>807701.94</v>
      </c>
      <c r="AQ11" s="20">
        <f t="shared" si="5"/>
        <v>1225595.19</v>
      </c>
    </row>
    <row r="12" spans="1:43" ht="45" customHeight="1" x14ac:dyDescent="0.25">
      <c r="A12" s="52" t="s">
        <v>35</v>
      </c>
      <c r="B12" s="53"/>
      <c r="C12" s="11" t="s">
        <v>36</v>
      </c>
      <c r="D12" s="23" t="s">
        <v>37</v>
      </c>
      <c r="E12" s="23" t="s">
        <v>37</v>
      </c>
      <c r="F12" s="23" t="s">
        <v>37</v>
      </c>
      <c r="G12" s="23" t="s">
        <v>37</v>
      </c>
      <c r="H12" s="23" t="s">
        <v>37</v>
      </c>
      <c r="I12" s="23" t="s">
        <v>37</v>
      </c>
      <c r="J12" s="23">
        <v>0.71360000000000001</v>
      </c>
      <c r="K12" s="13"/>
      <c r="L12" s="23">
        <v>0.71360000000000001</v>
      </c>
      <c r="M12" s="14">
        <f t="shared" si="2"/>
        <v>8.3333000000000004E-2</v>
      </c>
      <c r="N12" s="15">
        <f>[1]Magnolia!N12</f>
        <v>0.68530000000000002</v>
      </c>
      <c r="O12" s="15">
        <f>[1]Molina!N12</f>
        <v>0.66790000000000005</v>
      </c>
      <c r="P12" s="15">
        <f>[1]United!N12</f>
        <v>0.66969999999999996</v>
      </c>
      <c r="Q12" s="21"/>
      <c r="R12" s="21"/>
      <c r="S12" s="21"/>
      <c r="T12" s="22">
        <f>[1]Magnolia!Q12</f>
        <v>0</v>
      </c>
      <c r="U12" s="22">
        <f>[1]Molina!Q12</f>
        <v>0</v>
      </c>
      <c r="V12" s="22">
        <f>[1]United!Q12</f>
        <v>0</v>
      </c>
      <c r="W12" s="17">
        <f>[1]Magnolia!R12</f>
        <v>0</v>
      </c>
      <c r="X12" s="17">
        <f>[1]Molina!R12</f>
        <v>0</v>
      </c>
      <c r="Y12" s="17">
        <f>[1]United!R12</f>
        <v>0</v>
      </c>
      <c r="Z12" s="16">
        <f>[1]Magnolia!S12</f>
        <v>0</v>
      </c>
      <c r="AA12" s="16">
        <f>[1]Molina!S12</f>
        <v>0</v>
      </c>
      <c r="AB12" s="16">
        <f>[1]United!S12</f>
        <v>0</v>
      </c>
      <c r="AC12" s="17">
        <f>[1]Magnolia!T12</f>
        <v>0</v>
      </c>
      <c r="AD12" s="17">
        <f>[1]Molina!T12</f>
        <v>0</v>
      </c>
      <c r="AE12" s="18">
        <f>[1]United!T12</f>
        <v>0</v>
      </c>
      <c r="AF12" s="19">
        <f>[1]Magnolia!U12</f>
        <v>0</v>
      </c>
      <c r="AG12" s="18">
        <f>[1]Molina!U12</f>
        <v>0</v>
      </c>
      <c r="AH12" s="17">
        <f>[1]United!U12</f>
        <v>0</v>
      </c>
      <c r="AI12" s="20">
        <f t="shared" si="3"/>
        <v>0</v>
      </c>
      <c r="AJ12" s="17">
        <f t="shared" si="0"/>
        <v>0</v>
      </c>
      <c r="AK12" s="17">
        <f t="shared" si="0"/>
        <v>0</v>
      </c>
      <c r="AL12" s="17">
        <f t="shared" si="0"/>
        <v>0</v>
      </c>
      <c r="AM12" s="20">
        <f t="shared" si="4"/>
        <v>0</v>
      </c>
      <c r="AN12" s="17">
        <f t="shared" si="1"/>
        <v>0</v>
      </c>
      <c r="AO12" s="17">
        <f t="shared" si="1"/>
        <v>0</v>
      </c>
      <c r="AP12" s="17">
        <f t="shared" si="1"/>
        <v>0</v>
      </c>
      <c r="AQ12" s="20">
        <f t="shared" si="5"/>
        <v>0</v>
      </c>
    </row>
    <row r="13" spans="1:43" ht="45" customHeight="1" x14ac:dyDescent="0.25">
      <c r="A13" s="52" t="s">
        <v>38</v>
      </c>
      <c r="B13" s="53"/>
      <c r="C13" s="11"/>
      <c r="D13" s="23">
        <v>0.92210000000000003</v>
      </c>
      <c r="E13" s="23">
        <v>0.88319999999999999</v>
      </c>
      <c r="F13" s="23">
        <v>0.91479999999999995</v>
      </c>
      <c r="G13" s="23">
        <v>0.90510000000000002</v>
      </c>
      <c r="H13" s="23">
        <v>0.95379999999999998</v>
      </c>
      <c r="I13" s="23">
        <v>0.82</v>
      </c>
      <c r="J13" s="23">
        <v>0.94920000000000004</v>
      </c>
      <c r="K13" s="13">
        <v>0.90136124612241464</v>
      </c>
      <c r="L13" s="23">
        <v>0.94920000000000004</v>
      </c>
      <c r="M13" s="14">
        <f t="shared" si="2"/>
        <v>8.3333000000000004E-2</v>
      </c>
      <c r="N13" s="15">
        <f>[1]Magnolia!N13</f>
        <v>0.92459999999999998</v>
      </c>
      <c r="O13" s="15">
        <f>[1]Molina!N13</f>
        <v>0.90269999999999995</v>
      </c>
      <c r="P13" s="15">
        <f>[1]United!N13</f>
        <v>0.9294</v>
      </c>
      <c r="Q13" s="21"/>
      <c r="R13" s="21"/>
      <c r="S13" s="21"/>
      <c r="T13" s="22">
        <f>[1]Magnolia!Q13</f>
        <v>0</v>
      </c>
      <c r="U13" s="22">
        <f>[1]Molina!Q13</f>
        <v>0</v>
      </c>
      <c r="V13" s="22">
        <f>[1]United!Q13</f>
        <v>0</v>
      </c>
      <c r="W13" s="17">
        <f>[1]Magnolia!R13</f>
        <v>0</v>
      </c>
      <c r="X13" s="17">
        <f>[1]Molina!R13</f>
        <v>0</v>
      </c>
      <c r="Y13" s="17">
        <f>[1]United!R13</f>
        <v>0</v>
      </c>
      <c r="Z13" s="16">
        <f>[1]Magnolia!S13</f>
        <v>0</v>
      </c>
      <c r="AA13" s="16">
        <f>[1]Molina!S13</f>
        <v>0</v>
      </c>
      <c r="AB13" s="16">
        <f>[1]United!S13</f>
        <v>0</v>
      </c>
      <c r="AC13" s="17">
        <f>[1]Magnolia!T13</f>
        <v>0</v>
      </c>
      <c r="AD13" s="17">
        <f>[1]Molina!T13</f>
        <v>0</v>
      </c>
      <c r="AE13" s="18">
        <f>[1]United!T13</f>
        <v>0</v>
      </c>
      <c r="AF13" s="19">
        <f>[1]Magnolia!U13</f>
        <v>0</v>
      </c>
      <c r="AG13" s="18">
        <f>[1]Molina!U13</f>
        <v>0</v>
      </c>
      <c r="AH13" s="17">
        <f>[1]United!U13</f>
        <v>0</v>
      </c>
      <c r="AI13" s="20">
        <f t="shared" si="3"/>
        <v>0</v>
      </c>
      <c r="AJ13" s="17">
        <f t="shared" si="0"/>
        <v>0</v>
      </c>
      <c r="AK13" s="17">
        <f t="shared" si="0"/>
        <v>0</v>
      </c>
      <c r="AL13" s="17">
        <f t="shared" si="0"/>
        <v>0</v>
      </c>
      <c r="AM13" s="20">
        <f t="shared" si="4"/>
        <v>0</v>
      </c>
      <c r="AN13" s="17">
        <f t="shared" si="1"/>
        <v>0</v>
      </c>
      <c r="AO13" s="17">
        <f t="shared" si="1"/>
        <v>0</v>
      </c>
      <c r="AP13" s="17">
        <f t="shared" si="1"/>
        <v>0</v>
      </c>
      <c r="AQ13" s="20">
        <f t="shared" si="5"/>
        <v>0</v>
      </c>
    </row>
    <row r="14" spans="1:43" ht="51" customHeight="1" x14ac:dyDescent="0.25">
      <c r="A14" s="52" t="s">
        <v>39</v>
      </c>
      <c r="B14" s="53"/>
      <c r="C14" s="24" t="s">
        <v>40</v>
      </c>
      <c r="D14" s="23" t="s">
        <v>37</v>
      </c>
      <c r="E14" s="23" t="s">
        <v>37</v>
      </c>
      <c r="F14" s="23" t="s">
        <v>37</v>
      </c>
      <c r="G14" s="23" t="s">
        <v>37</v>
      </c>
      <c r="H14" s="23" t="s">
        <v>37</v>
      </c>
      <c r="I14" s="23" t="s">
        <v>37</v>
      </c>
      <c r="J14" s="23">
        <v>0.50119999999999998</v>
      </c>
      <c r="K14" s="13"/>
      <c r="L14" s="23">
        <v>0.50119999999999998</v>
      </c>
      <c r="M14" s="14">
        <f t="shared" si="2"/>
        <v>8.3333000000000004E-2</v>
      </c>
      <c r="N14" s="15">
        <f>[1]Magnolia!N14</f>
        <v>0.43309999999999998</v>
      </c>
      <c r="O14" s="15">
        <f>[1]Molina!N14</f>
        <v>0.47199999999999998</v>
      </c>
      <c r="P14" s="15">
        <f>[1]United!N14</f>
        <v>0.50119999999999998</v>
      </c>
      <c r="Q14" s="21"/>
      <c r="R14" s="21"/>
      <c r="S14" s="21"/>
      <c r="T14" s="22">
        <f>[1]Magnolia!Q14</f>
        <v>0</v>
      </c>
      <c r="U14" s="22">
        <f>[1]Molina!Q14</f>
        <v>0</v>
      </c>
      <c r="V14" s="22">
        <f>[1]United!Q14</f>
        <v>1</v>
      </c>
      <c r="W14" s="17">
        <f>[1]Magnolia!R14</f>
        <v>0</v>
      </c>
      <c r="X14" s="17">
        <f>[1]Molina!R14</f>
        <v>0</v>
      </c>
      <c r="Y14" s="17">
        <f>[1]United!R14</f>
        <v>403246.62</v>
      </c>
      <c r="Z14" s="16">
        <f>[1]Magnolia!S14</f>
        <v>0</v>
      </c>
      <c r="AA14" s="16">
        <f>[1]Molina!S14</f>
        <v>0</v>
      </c>
      <c r="AB14" s="16">
        <f>[1]United!S14</f>
        <v>1</v>
      </c>
      <c r="AC14" s="17">
        <f>[1]Magnolia!T14</f>
        <v>0</v>
      </c>
      <c r="AD14" s="17">
        <f>[1]Molina!T14</f>
        <v>0</v>
      </c>
      <c r="AE14" s="18">
        <f>[1]United!T14</f>
        <v>403850.97</v>
      </c>
      <c r="AF14" s="19">
        <f>[1]Magnolia!U14</f>
        <v>0</v>
      </c>
      <c r="AG14" s="18">
        <f>[1]Molina!U14</f>
        <v>0</v>
      </c>
      <c r="AH14" s="17">
        <f>[1]United!U14</f>
        <v>0</v>
      </c>
      <c r="AI14" s="20">
        <f t="shared" si="3"/>
        <v>0</v>
      </c>
      <c r="AJ14" s="17">
        <f t="shared" si="0"/>
        <v>0</v>
      </c>
      <c r="AK14" s="17">
        <f t="shared" si="0"/>
        <v>0</v>
      </c>
      <c r="AL14" s="17">
        <f t="shared" si="0"/>
        <v>403850.97</v>
      </c>
      <c r="AM14" s="20">
        <f t="shared" si="4"/>
        <v>403850.97</v>
      </c>
      <c r="AN14" s="17">
        <f t="shared" si="1"/>
        <v>0</v>
      </c>
      <c r="AO14" s="17">
        <f t="shared" si="1"/>
        <v>0</v>
      </c>
      <c r="AP14" s="17">
        <f t="shared" si="1"/>
        <v>807097.59</v>
      </c>
      <c r="AQ14" s="20">
        <f t="shared" si="5"/>
        <v>807097.59</v>
      </c>
    </row>
    <row r="15" spans="1:43" ht="50.25" customHeight="1" x14ac:dyDescent="0.25">
      <c r="A15" s="52" t="s">
        <v>39</v>
      </c>
      <c r="B15" s="53"/>
      <c r="C15" s="24" t="s">
        <v>41</v>
      </c>
      <c r="D15" s="23" t="s">
        <v>37</v>
      </c>
      <c r="E15" s="23" t="s">
        <v>37</v>
      </c>
      <c r="F15" s="23" t="s">
        <v>37</v>
      </c>
      <c r="G15" s="23" t="s">
        <v>37</v>
      </c>
      <c r="H15" s="23" t="s">
        <v>37</v>
      </c>
      <c r="I15" s="23" t="s">
        <v>37</v>
      </c>
      <c r="J15" s="23">
        <v>0.60829999999999995</v>
      </c>
      <c r="K15" s="13"/>
      <c r="L15" s="23">
        <v>0.60829999999999995</v>
      </c>
      <c r="M15" s="14">
        <f t="shared" si="2"/>
        <v>8.3333000000000004E-2</v>
      </c>
      <c r="N15" s="15">
        <f>[1]Magnolia!N15</f>
        <v>0.61070000000000002</v>
      </c>
      <c r="O15" s="15">
        <f>[1]Molina!N15</f>
        <v>0.62039999999999995</v>
      </c>
      <c r="P15" s="15">
        <f>[1]United!N15</f>
        <v>0.58389999999999997</v>
      </c>
      <c r="Q15" s="21"/>
      <c r="R15" s="21"/>
      <c r="S15" s="21"/>
      <c r="T15" s="22">
        <f>[1]Magnolia!Q15</f>
        <v>1</v>
      </c>
      <c r="U15" s="22">
        <f>[1]Molina!Q15</f>
        <v>1</v>
      </c>
      <c r="V15" s="22">
        <f>[1]United!Q15</f>
        <v>0</v>
      </c>
      <c r="W15" s="17">
        <f>[1]Magnolia!R15</f>
        <v>435121.3</v>
      </c>
      <c r="X15" s="17">
        <f>[1]Molina!R15</f>
        <v>209017.24</v>
      </c>
      <c r="Y15" s="17">
        <f>[1]United!R15</f>
        <v>0</v>
      </c>
      <c r="Z15" s="16">
        <f>[1]Magnolia!S15</f>
        <v>1</v>
      </c>
      <c r="AA15" s="16">
        <f>[1]Molina!S15</f>
        <v>1</v>
      </c>
      <c r="AB15" s="16">
        <f>[1]United!S15</f>
        <v>0</v>
      </c>
      <c r="AC15" s="17">
        <f>[1]Magnolia!T15</f>
        <v>435239.42</v>
      </c>
      <c r="AD15" s="17">
        <f>[1]Molina!T15</f>
        <v>208876.01</v>
      </c>
      <c r="AE15" s="18">
        <f>[1]United!T15</f>
        <v>0</v>
      </c>
      <c r="AF15" s="19">
        <f>[1]Magnolia!U15</f>
        <v>0</v>
      </c>
      <c r="AG15" s="18">
        <f>[1]Molina!U15</f>
        <v>0</v>
      </c>
      <c r="AH15" s="17">
        <f>[1]United!U15</f>
        <v>0</v>
      </c>
      <c r="AI15" s="20">
        <f t="shared" si="3"/>
        <v>0</v>
      </c>
      <c r="AJ15" s="17">
        <f t="shared" si="0"/>
        <v>435239.42</v>
      </c>
      <c r="AK15" s="17">
        <f t="shared" si="0"/>
        <v>208876.01</v>
      </c>
      <c r="AL15" s="17">
        <f t="shared" si="0"/>
        <v>0</v>
      </c>
      <c r="AM15" s="20">
        <f t="shared" si="4"/>
        <v>644115.42999999993</v>
      </c>
      <c r="AN15" s="17">
        <f t="shared" si="1"/>
        <v>870360.72</v>
      </c>
      <c r="AO15" s="17">
        <f t="shared" si="1"/>
        <v>417893.25</v>
      </c>
      <c r="AP15" s="17">
        <f t="shared" si="1"/>
        <v>0</v>
      </c>
      <c r="AQ15" s="20">
        <f t="shared" si="5"/>
        <v>1288253.97</v>
      </c>
    </row>
    <row r="16" spans="1:43" ht="44.25" customHeight="1" x14ac:dyDescent="0.25">
      <c r="A16" s="52" t="s">
        <v>39</v>
      </c>
      <c r="B16" s="53"/>
      <c r="C16" s="24" t="s">
        <v>42</v>
      </c>
      <c r="D16" s="23" t="s">
        <v>37</v>
      </c>
      <c r="E16" s="23" t="s">
        <v>37</v>
      </c>
      <c r="F16" s="23" t="s">
        <v>37</v>
      </c>
      <c r="G16" s="23" t="s">
        <v>37</v>
      </c>
      <c r="H16" s="23" t="s">
        <v>37</v>
      </c>
      <c r="I16" s="23" t="s">
        <v>37</v>
      </c>
      <c r="J16" s="23">
        <v>0.51090000000000002</v>
      </c>
      <c r="K16" s="13"/>
      <c r="L16" s="23">
        <v>0.51090000000000002</v>
      </c>
      <c r="M16" s="14">
        <f t="shared" si="2"/>
        <v>8.3333000000000004E-2</v>
      </c>
      <c r="N16" s="15">
        <f>[1]Magnolia!N16</f>
        <v>0.59370000000000001</v>
      </c>
      <c r="O16" s="15">
        <f>[1]Molina!N16</f>
        <v>0.55230000000000001</v>
      </c>
      <c r="P16" s="15">
        <f>[1]United!N16</f>
        <v>0.60340000000000005</v>
      </c>
      <c r="Q16" s="21"/>
      <c r="R16" s="21"/>
      <c r="S16" s="21"/>
      <c r="T16" s="22">
        <f>[1]Magnolia!Q16</f>
        <v>1</v>
      </c>
      <c r="U16" s="22">
        <f>[1]Molina!Q16</f>
        <v>1</v>
      </c>
      <c r="V16" s="22">
        <f>[1]United!Q16</f>
        <v>1</v>
      </c>
      <c r="W16" s="17">
        <f>[1]Magnolia!R16</f>
        <v>435121.3</v>
      </c>
      <c r="X16" s="17">
        <f>[1]Molina!R16</f>
        <v>209017.24</v>
      </c>
      <c r="Y16" s="17">
        <f>[1]United!R16</f>
        <v>403246.62</v>
      </c>
      <c r="Z16" s="16">
        <f>[1]Magnolia!S16</f>
        <v>1</v>
      </c>
      <c r="AA16" s="16">
        <f>[1]Molina!S16</f>
        <v>1</v>
      </c>
      <c r="AB16" s="16">
        <f>[1]United!S16</f>
        <v>1</v>
      </c>
      <c r="AC16" s="17">
        <f>[1]Magnolia!T16</f>
        <v>435239.42</v>
      </c>
      <c r="AD16" s="17">
        <f>[1]Molina!T16</f>
        <v>208876.01</v>
      </c>
      <c r="AE16" s="18">
        <f>[1]United!T16</f>
        <v>403850.97</v>
      </c>
      <c r="AF16" s="19">
        <f>[1]Magnolia!U16</f>
        <v>0</v>
      </c>
      <c r="AG16" s="18">
        <f>[1]Molina!U16</f>
        <v>0</v>
      </c>
      <c r="AH16" s="17">
        <f>[1]United!U16</f>
        <v>0</v>
      </c>
      <c r="AI16" s="20">
        <f t="shared" si="3"/>
        <v>0</v>
      </c>
      <c r="AJ16" s="17">
        <f t="shared" si="0"/>
        <v>435239.42</v>
      </c>
      <c r="AK16" s="17">
        <f t="shared" si="0"/>
        <v>208876.01</v>
      </c>
      <c r="AL16" s="17">
        <f t="shared" si="0"/>
        <v>403850.97</v>
      </c>
      <c r="AM16" s="20">
        <f t="shared" si="4"/>
        <v>1047966.3999999999</v>
      </c>
      <c r="AN16" s="17">
        <f t="shared" si="1"/>
        <v>870360.72</v>
      </c>
      <c r="AO16" s="17">
        <f t="shared" si="1"/>
        <v>417893.25</v>
      </c>
      <c r="AP16" s="17">
        <f t="shared" si="1"/>
        <v>807097.59</v>
      </c>
      <c r="AQ16" s="20">
        <f t="shared" si="5"/>
        <v>2095351.56</v>
      </c>
    </row>
    <row r="17" spans="1:43" ht="45.75" customHeight="1" x14ac:dyDescent="0.25">
      <c r="A17" s="52" t="s">
        <v>43</v>
      </c>
      <c r="B17" s="53"/>
      <c r="C17" s="11" t="s">
        <v>44</v>
      </c>
      <c r="D17" s="23">
        <v>0.71089999999999998</v>
      </c>
      <c r="E17" s="23">
        <v>0.7117</v>
      </c>
      <c r="F17" s="23">
        <v>0.74080000000000001</v>
      </c>
      <c r="G17" s="23">
        <v>0.73360000000000003</v>
      </c>
      <c r="H17" s="25">
        <v>0.62890000000000001</v>
      </c>
      <c r="I17" s="23">
        <v>0.64749999999999996</v>
      </c>
      <c r="J17" s="23">
        <v>0.72889999999999999</v>
      </c>
      <c r="K17" s="13">
        <v>0.70764310584527701</v>
      </c>
      <c r="L17" s="23">
        <v>0.72889999999999999</v>
      </c>
      <c r="M17" s="14">
        <f t="shared" si="2"/>
        <v>8.3333000000000004E-2</v>
      </c>
      <c r="N17" s="15">
        <f>[1]Magnolia!N17</f>
        <v>0.76519999999999999</v>
      </c>
      <c r="O17" s="15">
        <f>[1]Molina!N17</f>
        <v>0.64970000000000006</v>
      </c>
      <c r="P17" s="15">
        <f>[1]United!N17</f>
        <v>0.74009999999999998</v>
      </c>
      <c r="Q17" s="21"/>
      <c r="R17" s="21"/>
      <c r="S17" s="21"/>
      <c r="T17" s="22">
        <f>[1]Magnolia!Q17</f>
        <v>1</v>
      </c>
      <c r="U17" s="22">
        <f>[1]Molina!Q17</f>
        <v>0</v>
      </c>
      <c r="V17" s="22">
        <f>[1]United!Q17</f>
        <v>1</v>
      </c>
      <c r="W17" s="17">
        <f>[1]Magnolia!R17</f>
        <v>435121.3</v>
      </c>
      <c r="X17" s="17">
        <f>[1]Molina!R17</f>
        <v>0</v>
      </c>
      <c r="Y17" s="17">
        <f>[1]United!R17</f>
        <v>403246.62</v>
      </c>
      <c r="Z17" s="16">
        <f>[1]Magnolia!S17</f>
        <v>1</v>
      </c>
      <c r="AA17" s="16">
        <f>[1]Molina!S17</f>
        <v>0</v>
      </c>
      <c r="AB17" s="16">
        <f>[1]United!S17</f>
        <v>1</v>
      </c>
      <c r="AC17" s="17">
        <f>[1]Magnolia!T17</f>
        <v>435239.42</v>
      </c>
      <c r="AD17" s="17">
        <f>[1]Molina!T17</f>
        <v>0</v>
      </c>
      <c r="AE17" s="18">
        <f>[1]United!T17</f>
        <v>403850.97</v>
      </c>
      <c r="AF17" s="19">
        <f>[1]Magnolia!U17</f>
        <v>0</v>
      </c>
      <c r="AG17" s="18">
        <f>[1]Molina!U17</f>
        <v>0</v>
      </c>
      <c r="AH17" s="17">
        <f>[1]United!U17</f>
        <v>0</v>
      </c>
      <c r="AI17" s="20">
        <f t="shared" si="3"/>
        <v>0</v>
      </c>
      <c r="AJ17" s="17">
        <f t="shared" si="0"/>
        <v>435239.42</v>
      </c>
      <c r="AK17" s="17">
        <f t="shared" si="0"/>
        <v>0</v>
      </c>
      <c r="AL17" s="17">
        <f t="shared" si="0"/>
        <v>403850.97</v>
      </c>
      <c r="AM17" s="20">
        <f t="shared" si="4"/>
        <v>839090.3899999999</v>
      </c>
      <c r="AN17" s="17">
        <f t="shared" si="1"/>
        <v>870360.72</v>
      </c>
      <c r="AO17" s="17">
        <f t="shared" si="1"/>
        <v>0</v>
      </c>
      <c r="AP17" s="17">
        <f t="shared" si="1"/>
        <v>807097.59</v>
      </c>
      <c r="AQ17" s="20">
        <f t="shared" si="5"/>
        <v>1677458.31</v>
      </c>
    </row>
    <row r="18" spans="1:43" ht="60" customHeight="1" x14ac:dyDescent="0.25">
      <c r="A18" s="52" t="s">
        <v>45</v>
      </c>
      <c r="B18" s="53"/>
      <c r="C18" s="11" t="s">
        <v>46</v>
      </c>
      <c r="D18" s="23">
        <v>0.45040000000000002</v>
      </c>
      <c r="E18" s="23">
        <v>0.51480000000000004</v>
      </c>
      <c r="F18" s="23">
        <v>0.54020000000000001</v>
      </c>
      <c r="G18" s="23">
        <v>0.4889</v>
      </c>
      <c r="H18" s="23">
        <v>0.54390000000000005</v>
      </c>
      <c r="I18" s="23">
        <v>0.6048</v>
      </c>
      <c r="J18" s="23">
        <v>0.53836347680307717</v>
      </c>
      <c r="K18" s="13">
        <v>0.5127271207648354</v>
      </c>
      <c r="L18" s="23">
        <v>0.53836347680307717</v>
      </c>
      <c r="M18" s="14">
        <f t="shared" si="2"/>
        <v>8.3333000000000004E-2</v>
      </c>
      <c r="N18" s="15">
        <f>[1]Magnolia!N18</f>
        <v>0.47989999999999999</v>
      </c>
      <c r="O18" s="15">
        <f>[1]Molina!N18</f>
        <v>0.58620000000000005</v>
      </c>
      <c r="P18" s="15">
        <f>[1]United!N18</f>
        <v>0.46150000000000002</v>
      </c>
      <c r="Q18" s="21"/>
      <c r="R18" s="21"/>
      <c r="S18" s="21"/>
      <c r="T18" s="22">
        <f>[1]Magnolia!Q18</f>
        <v>0</v>
      </c>
      <c r="U18" s="22">
        <f>[1]Molina!Q18</f>
        <v>1</v>
      </c>
      <c r="V18" s="22">
        <f>[1]United!Q18</f>
        <v>0</v>
      </c>
      <c r="W18" s="17">
        <f>[1]Magnolia!R18</f>
        <v>0</v>
      </c>
      <c r="X18" s="17">
        <f>[1]Molina!R18</f>
        <v>209017.24</v>
      </c>
      <c r="Y18" s="17">
        <f>[1]United!R18</f>
        <v>0</v>
      </c>
      <c r="Z18" s="16">
        <f>[1]Magnolia!S18</f>
        <v>0</v>
      </c>
      <c r="AA18" s="16">
        <f>[1]Molina!S18</f>
        <v>1</v>
      </c>
      <c r="AB18" s="16">
        <f>[1]United!S18</f>
        <v>0</v>
      </c>
      <c r="AC18" s="17">
        <f>[1]Magnolia!T18</f>
        <v>0</v>
      </c>
      <c r="AD18" s="17">
        <f>[1]Molina!T18</f>
        <v>208876.01</v>
      </c>
      <c r="AE18" s="18">
        <f>[1]United!T18</f>
        <v>0</v>
      </c>
      <c r="AF18" s="19">
        <f>[1]Magnolia!U18</f>
        <v>0</v>
      </c>
      <c r="AG18" s="18">
        <f>[1]Molina!U18</f>
        <v>0</v>
      </c>
      <c r="AH18" s="17">
        <f>[1]United!U18</f>
        <v>0</v>
      </c>
      <c r="AI18" s="20">
        <f t="shared" si="3"/>
        <v>0</v>
      </c>
      <c r="AJ18" s="17">
        <f t="shared" si="0"/>
        <v>0</v>
      </c>
      <c r="AK18" s="17">
        <f t="shared" si="0"/>
        <v>208876.01</v>
      </c>
      <c r="AL18" s="17">
        <f t="shared" si="0"/>
        <v>0</v>
      </c>
      <c r="AM18" s="20">
        <f t="shared" si="4"/>
        <v>208876.01</v>
      </c>
      <c r="AN18" s="17">
        <f t="shared" si="1"/>
        <v>0</v>
      </c>
      <c r="AO18" s="17">
        <f t="shared" si="1"/>
        <v>417893.25</v>
      </c>
      <c r="AP18" s="17">
        <f t="shared" si="1"/>
        <v>0</v>
      </c>
      <c r="AQ18" s="20">
        <f t="shared" si="5"/>
        <v>417893.25</v>
      </c>
    </row>
    <row r="19" spans="1:43" ht="32.25" customHeight="1" x14ac:dyDescent="0.25">
      <c r="A19" s="52" t="s">
        <v>47</v>
      </c>
      <c r="B19" s="53"/>
      <c r="C19" s="26"/>
      <c r="D19" s="27" t="s">
        <v>37</v>
      </c>
      <c r="E19" s="27" t="s">
        <v>37</v>
      </c>
      <c r="F19" s="27" t="s">
        <v>37</v>
      </c>
      <c r="G19" s="27" t="s">
        <v>37</v>
      </c>
      <c r="H19" s="23" t="s">
        <v>37</v>
      </c>
      <c r="I19" s="23" t="s">
        <v>37</v>
      </c>
      <c r="J19" s="23"/>
      <c r="K19" s="28"/>
      <c r="L19" s="23"/>
      <c r="M19" s="14">
        <f>ROUND(1/((COUNTA($A$9:$B$20))),6)</f>
        <v>8.3333000000000004E-2</v>
      </c>
      <c r="N19" s="15">
        <f>[1]Magnolia!N19</f>
        <v>0.30630000000000002</v>
      </c>
      <c r="O19" s="15">
        <f>[1]Molina!N19</f>
        <v>0.35499999999999998</v>
      </c>
      <c r="P19" s="15">
        <f>[1]United!N19</f>
        <v>0.38200000000000001</v>
      </c>
      <c r="Q19" s="21"/>
      <c r="R19" s="21"/>
      <c r="S19" s="21"/>
      <c r="T19" s="22">
        <f>[1]Magnolia!Q19</f>
        <v>1</v>
      </c>
      <c r="U19" s="22">
        <f>[1]Molina!Q19</f>
        <v>0</v>
      </c>
      <c r="V19" s="22">
        <f>[1]United!Q19</f>
        <v>0</v>
      </c>
      <c r="W19" s="17">
        <f>[1]Magnolia!R19</f>
        <v>435121.3</v>
      </c>
      <c r="X19" s="17">
        <f>[1]Molina!R19</f>
        <v>0</v>
      </c>
      <c r="Y19" s="17">
        <f>[1]United!R19</f>
        <v>0</v>
      </c>
      <c r="Z19" s="16">
        <f>[1]Magnolia!S19</f>
        <v>1</v>
      </c>
      <c r="AA19" s="16">
        <f>[1]Molina!S19</f>
        <v>0</v>
      </c>
      <c r="AB19" s="16">
        <f>[1]United!S19</f>
        <v>0</v>
      </c>
      <c r="AC19" s="17">
        <f>[1]Magnolia!T19</f>
        <v>435239.42</v>
      </c>
      <c r="AD19" s="17">
        <f>[1]Molina!T19</f>
        <v>0</v>
      </c>
      <c r="AE19" s="18">
        <f>[1]United!T19</f>
        <v>0</v>
      </c>
      <c r="AF19" s="19">
        <f>[1]Magnolia!U19</f>
        <v>0</v>
      </c>
      <c r="AG19" s="18">
        <f>[1]Molina!U19</f>
        <v>0</v>
      </c>
      <c r="AH19" s="17">
        <f>[1]United!U19</f>
        <v>0</v>
      </c>
      <c r="AI19" s="20">
        <f t="shared" si="3"/>
        <v>0</v>
      </c>
      <c r="AJ19" s="17">
        <f t="shared" si="0"/>
        <v>435239.42</v>
      </c>
      <c r="AK19" s="17">
        <f t="shared" si="0"/>
        <v>0</v>
      </c>
      <c r="AL19" s="17">
        <f t="shared" si="0"/>
        <v>0</v>
      </c>
      <c r="AM19" s="20">
        <f t="shared" si="4"/>
        <v>435239.42</v>
      </c>
      <c r="AN19" s="17">
        <f t="shared" si="1"/>
        <v>870360.72</v>
      </c>
      <c r="AO19" s="17">
        <f t="shared" si="1"/>
        <v>0</v>
      </c>
      <c r="AP19" s="17">
        <f t="shared" si="1"/>
        <v>0</v>
      </c>
      <c r="AQ19" s="20">
        <f t="shared" si="5"/>
        <v>870360.72</v>
      </c>
    </row>
    <row r="20" spans="1:43" ht="36.75" customHeight="1" thickBot="1" x14ac:dyDescent="0.3">
      <c r="A20" s="54" t="s">
        <v>48</v>
      </c>
      <c r="B20" s="55"/>
      <c r="C20" s="29"/>
      <c r="D20" s="27" t="s">
        <v>37</v>
      </c>
      <c r="E20" s="30" t="s">
        <v>37</v>
      </c>
      <c r="F20" s="30" t="s">
        <v>37</v>
      </c>
      <c r="G20" s="30" t="s">
        <v>37</v>
      </c>
      <c r="H20" s="31" t="s">
        <v>37</v>
      </c>
      <c r="I20" s="31" t="s">
        <v>37</v>
      </c>
      <c r="J20" s="32">
        <v>1</v>
      </c>
      <c r="K20" s="33">
        <v>1.02</v>
      </c>
      <c r="L20" s="32">
        <v>1</v>
      </c>
      <c r="M20" s="34">
        <f t="shared" si="2"/>
        <v>8.3333000000000004E-2</v>
      </c>
      <c r="N20" s="35">
        <f>[1]Magnolia!N20</f>
        <v>1.02</v>
      </c>
      <c r="O20" s="35">
        <f>[1]Molina!N20</f>
        <v>1.0449999999999999</v>
      </c>
      <c r="P20" s="35">
        <f>[1]United!N20</f>
        <v>0.97</v>
      </c>
      <c r="Q20" s="36"/>
      <c r="R20" s="36"/>
      <c r="S20" s="36"/>
      <c r="T20" s="37">
        <f>[1]Magnolia!Q20</f>
        <v>0</v>
      </c>
      <c r="U20" s="37">
        <f>[1]Molina!Q20</f>
        <v>0</v>
      </c>
      <c r="V20" s="37">
        <f>[1]United!Q20</f>
        <v>1</v>
      </c>
      <c r="W20" s="38">
        <f>[1]Magnolia!R20</f>
        <v>0</v>
      </c>
      <c r="X20" s="38">
        <f>[1]Molina!R20</f>
        <v>0</v>
      </c>
      <c r="Y20" s="38">
        <f>[1]United!R20</f>
        <v>403246.62</v>
      </c>
      <c r="Z20" s="39">
        <f>[1]Magnolia!S20</f>
        <v>0</v>
      </c>
      <c r="AA20" s="39">
        <f>[1]Molina!S20</f>
        <v>0</v>
      </c>
      <c r="AB20" s="39">
        <f>[1]United!S20</f>
        <v>1</v>
      </c>
      <c r="AC20" s="38">
        <f>[1]Magnolia!T20</f>
        <v>0</v>
      </c>
      <c r="AD20" s="38">
        <f>[1]Molina!T20</f>
        <v>0</v>
      </c>
      <c r="AE20" s="40">
        <f>[1]United!T20</f>
        <v>403850.97</v>
      </c>
      <c r="AF20" s="19">
        <f>[1]Magnolia!U20</f>
        <v>0</v>
      </c>
      <c r="AG20" s="18">
        <f>[1]Molina!U20</f>
        <v>0</v>
      </c>
      <c r="AH20" s="17">
        <f>[1]United!U20</f>
        <v>0</v>
      </c>
      <c r="AI20" s="20">
        <f t="shared" si="3"/>
        <v>0</v>
      </c>
      <c r="AJ20" s="17">
        <f t="shared" si="0"/>
        <v>0</v>
      </c>
      <c r="AK20" s="17">
        <f t="shared" si="0"/>
        <v>0</v>
      </c>
      <c r="AL20" s="17">
        <f t="shared" si="0"/>
        <v>403850.97</v>
      </c>
      <c r="AM20" s="20">
        <f t="shared" si="4"/>
        <v>403850.97</v>
      </c>
      <c r="AN20" s="17">
        <f t="shared" si="1"/>
        <v>0</v>
      </c>
      <c r="AO20" s="17">
        <f t="shared" si="1"/>
        <v>0</v>
      </c>
      <c r="AP20" s="17">
        <f t="shared" si="1"/>
        <v>807097.59</v>
      </c>
      <c r="AQ20" s="20">
        <f t="shared" si="5"/>
        <v>807097.59</v>
      </c>
    </row>
    <row r="21" spans="1:43" ht="33.75" customHeight="1" thickBot="1" x14ac:dyDescent="0.3">
      <c r="A21" s="56" t="s">
        <v>49</v>
      </c>
      <c r="B21" s="57"/>
      <c r="C21" s="41"/>
      <c r="D21" s="41"/>
      <c r="M21" s="2"/>
      <c r="P21" s="2"/>
      <c r="W21" s="42">
        <f>SUM(W9:W20)</f>
        <v>2175606.5</v>
      </c>
      <c r="X21" s="42">
        <f t="shared" ref="X21:Y21" si="6">SUM(X9:X20)</f>
        <v>1045086.2</v>
      </c>
      <c r="Y21" s="42">
        <f t="shared" si="6"/>
        <v>2016233.1</v>
      </c>
      <c r="AC21" s="43">
        <f t="shared" ref="AC21:AQ21" si="7">SUM(AC9:AC20)</f>
        <v>2176197.1</v>
      </c>
      <c r="AD21" s="43">
        <f t="shared" si="7"/>
        <v>1044380.05</v>
      </c>
      <c r="AE21" s="43">
        <f t="shared" si="7"/>
        <v>2826956.79</v>
      </c>
      <c r="AF21" s="44">
        <f t="shared" si="7"/>
        <v>0</v>
      </c>
      <c r="AG21" s="44">
        <f t="shared" si="7"/>
        <v>0</v>
      </c>
      <c r="AH21" s="44">
        <f t="shared" si="7"/>
        <v>0</v>
      </c>
      <c r="AI21" s="44">
        <f t="shared" si="7"/>
        <v>0</v>
      </c>
      <c r="AJ21" s="44">
        <f t="shared" si="7"/>
        <v>2176197.1</v>
      </c>
      <c r="AK21" s="44">
        <f t="shared" si="7"/>
        <v>1044380.05</v>
      </c>
      <c r="AL21" s="44">
        <f t="shared" si="7"/>
        <v>2826956.79</v>
      </c>
      <c r="AM21" s="44">
        <f t="shared" si="7"/>
        <v>6047533.9399999995</v>
      </c>
      <c r="AN21" s="44">
        <f t="shared" si="7"/>
        <v>4351803.5999999996</v>
      </c>
      <c r="AO21" s="44">
        <f t="shared" si="7"/>
        <v>2089466.25</v>
      </c>
      <c r="AP21" s="44">
        <f t="shared" si="7"/>
        <v>4843189.8899999997</v>
      </c>
      <c r="AQ21" s="44">
        <f t="shared" si="7"/>
        <v>11284459.74</v>
      </c>
    </row>
    <row r="22" spans="1:43" s="45" customFormat="1" ht="21" customHeight="1" thickBot="1" x14ac:dyDescent="0.3">
      <c r="M22" s="46">
        <f>SUM(M9:M20)</f>
        <v>0.999996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5" spans="1:43" ht="26.25" customHeight="1" x14ac:dyDescent="0.25">
      <c r="M25" s="47"/>
      <c r="P25" s="2"/>
      <c r="T25" s="48"/>
      <c r="U25" s="48"/>
      <c r="V25" s="48"/>
      <c r="Z25" s="48"/>
      <c r="AA25" s="48"/>
      <c r="AB25" s="48"/>
      <c r="AC25" s="48"/>
      <c r="AD25" s="48"/>
    </row>
    <row r="26" spans="1:43" ht="26.25" customHeight="1" x14ac:dyDescent="0.25">
      <c r="P26" s="2"/>
      <c r="Y26" s="49"/>
    </row>
    <row r="27" spans="1:43" ht="26.25" customHeight="1" x14ac:dyDescent="0.25">
      <c r="M27" s="50"/>
      <c r="P27" s="2"/>
      <c r="AP27" s="51" t="s">
        <v>50</v>
      </c>
      <c r="AQ27" s="49">
        <f>AQ21-[2]Summary!E23</f>
        <v>-11068662.180000002</v>
      </c>
    </row>
    <row r="28" spans="1:43" ht="26.25" customHeight="1" x14ac:dyDescent="0.25">
      <c r="AQ28" s="49">
        <f>0.5*[2]Summary!E9</f>
        <v>11330363.351748357</v>
      </c>
    </row>
    <row r="29" spans="1:43" ht="26.25" customHeight="1" x14ac:dyDescent="0.25">
      <c r="AQ29" s="49" t="e">
        <f>AQ28-AQ21+[2]Summary!#REF!</f>
        <v>#REF!</v>
      </c>
    </row>
    <row r="31" spans="1:43" ht="26.25" customHeight="1" x14ac:dyDescent="0.25">
      <c r="AQ31" s="49"/>
    </row>
    <row r="32" spans="1:43" ht="26.25" customHeight="1" x14ac:dyDescent="0.25">
      <c r="AQ32" s="49">
        <f>[2]Magnolia!W19+[2]Molina!W19+[2]United!W19</f>
        <v>22353121.920000002</v>
      </c>
    </row>
    <row r="33" spans="43:43" ht="26.25" customHeight="1" x14ac:dyDescent="0.25">
      <c r="AQ33" s="49">
        <f>AQ32-AQ21</f>
        <v>11068662.180000002</v>
      </c>
    </row>
  </sheetData>
  <sheetProtection algorithmName="SHA-512" hashValue="Oy5x56tsTdpjmOvEGG0q3WjqwBrnUstd9cFfeT9yJM7tTrhF/dNE5k/P7QJsaRA8OeiCYbOMrXX0eInRaAM7+w==" saltValue="VUjasI5OL5K2QMsMnyEpkw==" spinCount="100000" sheet="1" objects="1" scenarios="1"/>
  <mergeCells count="44">
    <mergeCell ref="A5:L5"/>
    <mergeCell ref="A6:B8"/>
    <mergeCell ref="C6:C8"/>
    <mergeCell ref="D6:E6"/>
    <mergeCell ref="F6:G6"/>
    <mergeCell ref="H6:I6"/>
    <mergeCell ref="J6:J8"/>
    <mergeCell ref="K6:K8"/>
    <mergeCell ref="L6:L8"/>
    <mergeCell ref="AJ6:AM6"/>
    <mergeCell ref="W8:Y8"/>
    <mergeCell ref="Z8:AB8"/>
    <mergeCell ref="AC8:AE8"/>
    <mergeCell ref="AF8:AI8"/>
    <mergeCell ref="A12:B12"/>
    <mergeCell ref="AN6:AQ6"/>
    <mergeCell ref="D7:D8"/>
    <mergeCell ref="E7:E8"/>
    <mergeCell ref="F7:F8"/>
    <mergeCell ref="G7:G8"/>
    <mergeCell ref="H7:H8"/>
    <mergeCell ref="I7:I8"/>
    <mergeCell ref="N8:P8"/>
    <mergeCell ref="Q8:S8"/>
    <mergeCell ref="T8:V8"/>
    <mergeCell ref="M6:M8"/>
    <mergeCell ref="N6:S6"/>
    <mergeCell ref="T6:Y6"/>
    <mergeCell ref="Z6:AE6"/>
    <mergeCell ref="AF6:AI6"/>
    <mergeCell ref="AJ8:AM8"/>
    <mergeCell ref="AN8:AQ8"/>
    <mergeCell ref="A9:B9"/>
    <mergeCell ref="A10:B10"/>
    <mergeCell ref="A11:B11"/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</mergeCells>
  <pageMargins left="0.25" right="0.25" top="0.75" bottom="0.75" header="0.3" footer="0.3"/>
  <pageSetup scale="31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Benchmark Summary</vt:lpstr>
      <vt:lpstr>'Benchmark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Shatara M. Bogan</dc:creator>
  <cp:lastModifiedBy>Shatara M. Bogan</cp:lastModifiedBy>
  <dcterms:created xsi:type="dcterms:W3CDTF">2025-08-28T21:26:21Z</dcterms:created>
  <dcterms:modified xsi:type="dcterms:W3CDTF">2025-08-28T21:31:20Z</dcterms:modified>
</cp:coreProperties>
</file>